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https://barnstablecounty.sharepoint.com/dept/commission/team/tr/Shared Documents/TechnicalAssistance/FALMOUTH/Falmouth Complete Streets/"/>
    </mc:Choice>
  </mc:AlternateContent>
  <xr:revisionPtr revIDLastSave="151" documentId="8_{A8BDC155-E289-49E3-8B5C-FF3F8F89582E}" xr6:coauthVersionLast="47" xr6:coauthVersionMax="47" xr10:uidLastSave="{E379C67E-A601-47BD-B4A9-06F13E724A76}"/>
  <bookViews>
    <workbookView xWindow="-120" yWindow="-120" windowWidth="29040" windowHeight="15840" tabRatio="656" activeTab="1" xr2:uid="{C048F791-430C-A741-B823-0BF671A286FE}"/>
  </bookViews>
  <sheets>
    <sheet name="Instructions" sheetId="40" r:id="rId1"/>
    <sheet name="Prioritization Plan" sheetId="43" r:id="rId2"/>
    <sheet name="Ranking" sheetId="37" state="hidden" r:id="rId3"/>
    <sheet name="Point System" sheetId="38" state="hidden" r:id="rId4"/>
    <sheet name="MasterSheet (7-22-20 backup)" sheetId="24" state="hidden" r:id="rId5"/>
    <sheet name="Eligible Projects" sheetId="41" r:id="rId6"/>
    <sheet name="Ineligible Projects" sheetId="42" r:id="rId7"/>
    <sheet name="Sheet1" sheetId="23" state="hidden" r:id="rId8"/>
    <sheet name="ProjectList11-15-2018" sheetId="22" state="hidden" r:id="rId9"/>
    <sheet name="Project List 8-28-2018" sheetId="20" state="hidden" r:id="rId10"/>
    <sheet name="InitialProjectEval 8-28-2018" sheetId="16" state="hidden" r:id="rId11"/>
    <sheet name="Ranking 8-30-2018" sheetId="15" state="hidden" r:id="rId12"/>
    <sheet name="Muni Info" sheetId="3" state="hidden" r:id="rId13"/>
    <sheet name="DropDowns" sheetId="39" state="hidden" r:id="rId14"/>
    <sheet name="xDropDowns" sheetId="5" state="hidden" r:id="rId15"/>
  </sheets>
  <externalReferences>
    <externalReference r:id="rId16"/>
    <externalReference r:id="rId17"/>
  </externalReferences>
  <definedNames>
    <definedName name="_xlnm._FilterDatabase" localSheetId="4" hidden="1">'MasterSheet (7-22-20 backup)'!$A$6:$CH$49</definedName>
    <definedName name="_ftn1" localSheetId="6">'Ineligible Projects'!#REF!</definedName>
    <definedName name="_ftn2" localSheetId="6">'Ineligible Projects'!$B$19</definedName>
    <definedName name="_ftnref1" localSheetId="6">'Ineligible Projects'!$B$14</definedName>
    <definedName name="_ftnref2" localSheetId="6">'Ineligible Projects'!$B$17</definedName>
    <definedName name="Access">'Point System'!$A$17:$A$20</definedName>
    <definedName name="Ease_of_Implementation">'Point System'!$A$23:$A$26</definedName>
    <definedName name="Funding">DropDowns!$A$33:$A$37</definedName>
    <definedName name="Mobility">'Point System'!$A$10:$A$14</definedName>
    <definedName name="_xlnm.Print_Area" localSheetId="10">'InitialProjectEval 8-28-2018'!$A$1:$O$26</definedName>
    <definedName name="_xlnm.Print_Area" localSheetId="4">'MasterSheet (7-22-20 backup)'!$A$1:$BX$31</definedName>
    <definedName name="_xlnm.Print_Area" localSheetId="8">'ProjectList11-15-2018'!$A$1:$F$26</definedName>
    <definedName name="Project_Source" localSheetId="1">'Prioritization Plan'!$E$13</definedName>
    <definedName name="Project_Source">Ranking!$E$13</definedName>
    <definedName name="Project_Support">'Point System'!$A$29:$A$32</definedName>
    <definedName name="Safety">'Point System'!$A$2:$A$7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 i="43" l="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56" i="43" s="1"/>
  <c r="B57" i="43" s="1"/>
  <c r="B58" i="43" s="1"/>
  <c r="B59" i="43" s="1"/>
  <c r="B60" i="43" s="1"/>
  <c r="B61" i="43" s="1"/>
  <c r="B62" i="43" s="1"/>
  <c r="B63" i="43" s="1"/>
  <c r="B64" i="43" s="1"/>
  <c r="B65" i="43" s="1"/>
  <c r="D5" i="43"/>
  <c r="B15" i="37"/>
  <c r="B16" i="37"/>
  <c r="B17" i="37"/>
  <c r="B18" i="37" s="1"/>
  <c r="B19" i="37" s="1"/>
  <c r="B20" i="37" s="1"/>
  <c r="B21" i="37" s="1"/>
  <c r="B22" i="37" s="1"/>
  <c r="B23" i="37" s="1"/>
  <c r="B24" i="37" s="1"/>
  <c r="B25" i="37" s="1"/>
  <c r="B26" i="37" s="1"/>
  <c r="B27" i="37" s="1"/>
  <c r="B28" i="37" s="1"/>
  <c r="B29" i="37" s="1"/>
  <c r="B30" i="37" s="1"/>
  <c r="B31" i="37" s="1"/>
  <c r="B32" i="37" s="1"/>
  <c r="B33" i="37" s="1"/>
  <c r="B34" i="37" s="1"/>
  <c r="B35" i="37" s="1"/>
  <c r="B36" i="37" s="1"/>
  <c r="B37" i="37" s="1"/>
  <c r="B38" i="37" s="1"/>
  <c r="B39" i="37" s="1"/>
  <c r="B40" i="37" s="1"/>
  <c r="B41" i="37" s="1"/>
  <c r="B42" i="37" s="1"/>
  <c r="B43" i="37" s="1"/>
  <c r="B44" i="37" s="1"/>
  <c r="B45" i="37" s="1"/>
  <c r="B46" i="37" s="1"/>
  <c r="B47" i="37" s="1"/>
  <c r="B48" i="37" s="1"/>
  <c r="B49" i="37" s="1"/>
  <c r="B50" i="37" s="1"/>
  <c r="B51" i="37" s="1"/>
  <c r="B52" i="37" s="1"/>
  <c r="B53" i="37" s="1"/>
  <c r="B54" i="37" s="1"/>
  <c r="B55" i="37" s="1"/>
  <c r="B56" i="37" s="1"/>
  <c r="B57" i="37" s="1"/>
  <c r="B58" i="37" s="1"/>
  <c r="B59" i="37" s="1"/>
  <c r="B60" i="37" s="1"/>
  <c r="B61" i="37" s="1"/>
  <c r="B62" i="37" s="1"/>
  <c r="B63" i="37" s="1"/>
  <c r="B64" i="37" s="1"/>
  <c r="BR38" i="37"/>
  <c r="BQ38" i="37"/>
  <c r="BP38" i="37"/>
  <c r="BO38" i="37"/>
  <c r="BN38" i="37"/>
  <c r="BS38" i="37" l="1"/>
  <c r="BR61" i="37" l="1"/>
  <c r="BQ61" i="37"/>
  <c r="BP61" i="37"/>
  <c r="BO61" i="37"/>
  <c r="BN61" i="37"/>
  <c r="BR60" i="37"/>
  <c r="BQ60" i="37"/>
  <c r="BP60" i="37"/>
  <c r="BO60" i="37"/>
  <c r="BN60" i="37"/>
  <c r="BR59" i="37"/>
  <c r="BQ59" i="37"/>
  <c r="BP59" i="37"/>
  <c r="BO59" i="37"/>
  <c r="BN59" i="37"/>
  <c r="BN19" i="37"/>
  <c r="BO19" i="37"/>
  <c r="BP19" i="37"/>
  <c r="BQ19" i="37"/>
  <c r="BR19" i="37"/>
  <c r="BR62" i="37"/>
  <c r="BQ62" i="37"/>
  <c r="BP62" i="37"/>
  <c r="BO62" i="37"/>
  <c r="BN62" i="37"/>
  <c r="BR57" i="37"/>
  <c r="BQ57" i="37"/>
  <c r="BP57" i="37"/>
  <c r="BO57" i="37"/>
  <c r="BN57" i="37"/>
  <c r="B14" i="37"/>
  <c r="BS19" i="37" l="1"/>
  <c r="BS59" i="37"/>
  <c r="BS62" i="37"/>
  <c r="BS60" i="37"/>
  <c r="BS61" i="37"/>
  <c r="BS57" i="37"/>
  <c r="BY47" i="37"/>
  <c r="BZ47" i="37"/>
  <c r="CA47" i="37"/>
  <c r="CB47" i="37"/>
  <c r="CC47" i="37"/>
  <c r="CD47" i="37"/>
  <c r="CE47" i="37"/>
  <c r="CF47" i="37"/>
  <c r="CG47" i="37"/>
  <c r="CH47" i="37"/>
  <c r="CI47" i="37"/>
  <c r="CJ47" i="37"/>
  <c r="CK47" i="37"/>
  <c r="CL47" i="37"/>
  <c r="CM47" i="37"/>
  <c r="CN47" i="37"/>
  <c r="CO47" i="37"/>
  <c r="CP47" i="37"/>
  <c r="CQ47" i="37"/>
  <c r="CR47" i="37"/>
  <c r="CS47" i="37"/>
  <c r="CT47" i="37"/>
  <c r="CU47" i="37"/>
  <c r="CV47" i="37"/>
  <c r="CW47" i="37"/>
  <c r="CX47" i="37"/>
  <c r="CY47" i="37"/>
  <c r="BR46" i="37"/>
  <c r="BQ46" i="37"/>
  <c r="BP46" i="37"/>
  <c r="BO46" i="37"/>
  <c r="BN46" i="37"/>
  <c r="BN96" i="37"/>
  <c r="BO96" i="37"/>
  <c r="BP96" i="37"/>
  <c r="BQ96" i="37"/>
  <c r="BR96" i="37"/>
  <c r="BY96" i="37"/>
  <c r="BZ96" i="37"/>
  <c r="CA96" i="37"/>
  <c r="CB96" i="37"/>
  <c r="CC96" i="37"/>
  <c r="CD96" i="37"/>
  <c r="CE96" i="37"/>
  <c r="CF96" i="37"/>
  <c r="CG96" i="37"/>
  <c r="CH96" i="37"/>
  <c r="CI96" i="37"/>
  <c r="CJ96" i="37"/>
  <c r="CK96" i="37"/>
  <c r="CL96" i="37"/>
  <c r="CM96" i="37"/>
  <c r="CN96" i="37"/>
  <c r="CO96" i="37"/>
  <c r="CP96" i="37"/>
  <c r="CQ96" i="37"/>
  <c r="CR96" i="37"/>
  <c r="CS96" i="37"/>
  <c r="CT96" i="37"/>
  <c r="CU96" i="37"/>
  <c r="CV96" i="37"/>
  <c r="CW96" i="37"/>
  <c r="CX96" i="37"/>
  <c r="CY96" i="37"/>
  <c r="BN20" i="37"/>
  <c r="BN22" i="37"/>
  <c r="BO22" i="37"/>
  <c r="BP22" i="37"/>
  <c r="BQ22" i="37"/>
  <c r="BR22" i="37"/>
  <c r="BY14" i="37"/>
  <c r="BZ14" i="37"/>
  <c r="CA14" i="37"/>
  <c r="CB14" i="37"/>
  <c r="CC14" i="37"/>
  <c r="CD14" i="37"/>
  <c r="CE14" i="37"/>
  <c r="CF14" i="37"/>
  <c r="CG14" i="37"/>
  <c r="CH14" i="37"/>
  <c r="CI14" i="37"/>
  <c r="CJ14" i="37"/>
  <c r="CK14" i="37"/>
  <c r="CL14" i="37"/>
  <c r="CM14" i="37"/>
  <c r="CO14" i="37"/>
  <c r="CP14" i="37"/>
  <c r="CQ14" i="37"/>
  <c r="CR14" i="37"/>
  <c r="CS14" i="37"/>
  <c r="CT14" i="37"/>
  <c r="CU14" i="37"/>
  <c r="CV14" i="37"/>
  <c r="CW14" i="37"/>
  <c r="CX14" i="37"/>
  <c r="CY14" i="37"/>
  <c r="BN34" i="37"/>
  <c r="BO34" i="37"/>
  <c r="BP34" i="37"/>
  <c r="BQ34" i="37"/>
  <c r="BR34" i="37"/>
  <c r="BN41" i="37"/>
  <c r="BO41" i="37"/>
  <c r="BP41" i="37"/>
  <c r="BQ41" i="37"/>
  <c r="BR41" i="37"/>
  <c r="BY15" i="37"/>
  <c r="BZ15" i="37"/>
  <c r="CA15" i="37"/>
  <c r="CB15" i="37"/>
  <c r="CC15" i="37"/>
  <c r="CD15" i="37"/>
  <c r="CE15" i="37"/>
  <c r="CF15" i="37"/>
  <c r="CG15" i="37"/>
  <c r="CH15" i="37"/>
  <c r="CI15" i="37"/>
  <c r="CJ15" i="37"/>
  <c r="CK15" i="37"/>
  <c r="CL15" i="37"/>
  <c r="CM15" i="37"/>
  <c r="CN15" i="37"/>
  <c r="CO15" i="37"/>
  <c r="CP15" i="37"/>
  <c r="CQ15" i="37"/>
  <c r="CR15" i="37"/>
  <c r="CS15" i="37"/>
  <c r="CT15" i="37"/>
  <c r="CU15" i="37"/>
  <c r="CV15" i="37"/>
  <c r="CW15" i="37"/>
  <c r="CX15" i="37"/>
  <c r="CY15" i="37"/>
  <c r="BN63" i="37"/>
  <c r="BO63" i="37"/>
  <c r="BP63" i="37"/>
  <c r="BQ63" i="37"/>
  <c r="BR63" i="37"/>
  <c r="BN16" i="37"/>
  <c r="BO16" i="37"/>
  <c r="BP16" i="37"/>
  <c r="BQ16" i="37"/>
  <c r="BR16" i="37"/>
  <c r="BY16" i="37"/>
  <c r="BZ16" i="37"/>
  <c r="CA16" i="37"/>
  <c r="CB16" i="37"/>
  <c r="CC16" i="37"/>
  <c r="CD16" i="37"/>
  <c r="CE16" i="37"/>
  <c r="CF16" i="37"/>
  <c r="CG16" i="37"/>
  <c r="CH16" i="37"/>
  <c r="CI16" i="37"/>
  <c r="CJ16" i="37"/>
  <c r="CK16" i="37"/>
  <c r="CL16" i="37"/>
  <c r="CM16" i="37"/>
  <c r="CN16" i="37"/>
  <c r="CO16" i="37"/>
  <c r="CP16" i="37"/>
  <c r="CQ16" i="37"/>
  <c r="CR16" i="37"/>
  <c r="CS16" i="37"/>
  <c r="CT16" i="37"/>
  <c r="CU16" i="37"/>
  <c r="CV16" i="37"/>
  <c r="CW16" i="37"/>
  <c r="CX16" i="37"/>
  <c r="CY16" i="37"/>
  <c r="BN40" i="37"/>
  <c r="BO40" i="37"/>
  <c r="BP40" i="37"/>
  <c r="BQ40" i="37"/>
  <c r="BR40" i="37"/>
  <c r="BY21" i="37"/>
  <c r="BZ21" i="37"/>
  <c r="CA21" i="37"/>
  <c r="CB21" i="37"/>
  <c r="CC21" i="37"/>
  <c r="CD21" i="37"/>
  <c r="CE21" i="37"/>
  <c r="CF21" i="37"/>
  <c r="CG21" i="37"/>
  <c r="CH21" i="37"/>
  <c r="CI21" i="37"/>
  <c r="CJ21" i="37"/>
  <c r="CK21" i="37"/>
  <c r="CL21" i="37"/>
  <c r="CM21" i="37"/>
  <c r="CN21" i="37"/>
  <c r="CO21" i="37"/>
  <c r="CP21" i="37"/>
  <c r="CQ21" i="37"/>
  <c r="CR21" i="37"/>
  <c r="CS21" i="37"/>
  <c r="CT21" i="37"/>
  <c r="CU21" i="37"/>
  <c r="CV21" i="37"/>
  <c r="CW21" i="37"/>
  <c r="CX21" i="37"/>
  <c r="CY21" i="37"/>
  <c r="BN21" i="37"/>
  <c r="BO21" i="37"/>
  <c r="BP21" i="37"/>
  <c r="BQ21" i="37"/>
  <c r="BR21" i="37"/>
  <c r="BY22" i="37"/>
  <c r="BZ22" i="37"/>
  <c r="CA22" i="37"/>
  <c r="CB22" i="37"/>
  <c r="CC22" i="37"/>
  <c r="CD22" i="37"/>
  <c r="CE22" i="37"/>
  <c r="CF22" i="37"/>
  <c r="CG22" i="37"/>
  <c r="CH22" i="37"/>
  <c r="CI22" i="37"/>
  <c r="CJ22" i="37"/>
  <c r="CK22" i="37"/>
  <c r="CL22" i="37"/>
  <c r="CM22" i="37"/>
  <c r="CN22" i="37"/>
  <c r="CO22" i="37"/>
  <c r="CP22" i="37"/>
  <c r="CQ22" i="37"/>
  <c r="CR22" i="37"/>
  <c r="CS22" i="37"/>
  <c r="CT22" i="37"/>
  <c r="CU22" i="37"/>
  <c r="CV22" i="37"/>
  <c r="CW22" i="37"/>
  <c r="CX22" i="37"/>
  <c r="CY22" i="37"/>
  <c r="BN25" i="37"/>
  <c r="BO25" i="37"/>
  <c r="BP25" i="37"/>
  <c r="BQ25" i="37"/>
  <c r="BR25" i="37"/>
  <c r="BN44" i="37"/>
  <c r="BO44" i="37"/>
  <c r="BP44" i="37"/>
  <c r="BQ44" i="37"/>
  <c r="BR44" i="37"/>
  <c r="BY24" i="37"/>
  <c r="BZ24" i="37"/>
  <c r="CA24" i="37"/>
  <c r="CB24" i="37"/>
  <c r="CC24" i="37"/>
  <c r="CD24" i="37"/>
  <c r="CE24" i="37"/>
  <c r="CF24" i="37"/>
  <c r="CG24" i="37"/>
  <c r="CH24" i="37"/>
  <c r="CI24" i="37"/>
  <c r="CJ24" i="37"/>
  <c r="CK24" i="37"/>
  <c r="CL24" i="37"/>
  <c r="CM24" i="37"/>
  <c r="CN24" i="37"/>
  <c r="CO24" i="37"/>
  <c r="CP24" i="37"/>
  <c r="CQ24" i="37"/>
  <c r="CR24" i="37"/>
  <c r="CS24" i="37"/>
  <c r="CT24" i="37"/>
  <c r="CU24" i="37"/>
  <c r="CV24" i="37"/>
  <c r="CW24" i="37"/>
  <c r="CX24" i="37"/>
  <c r="CY24" i="37"/>
  <c r="BY17" i="37"/>
  <c r="BZ17" i="37"/>
  <c r="CA17" i="37"/>
  <c r="CB17" i="37"/>
  <c r="CC17" i="37"/>
  <c r="CD17" i="37"/>
  <c r="CE17" i="37"/>
  <c r="CF17" i="37"/>
  <c r="CG17" i="37"/>
  <c r="CH17" i="37"/>
  <c r="CI17" i="37"/>
  <c r="CJ17" i="37"/>
  <c r="CK17" i="37"/>
  <c r="CL17" i="37"/>
  <c r="CM17" i="37"/>
  <c r="CN17" i="37"/>
  <c r="CO17" i="37"/>
  <c r="CP17" i="37"/>
  <c r="CQ17" i="37"/>
  <c r="CR17" i="37"/>
  <c r="CS17" i="37"/>
  <c r="CT17" i="37"/>
  <c r="CU17" i="37"/>
  <c r="CV17" i="37"/>
  <c r="CW17" i="37"/>
  <c r="CX17" i="37"/>
  <c r="CY17" i="37"/>
  <c r="BN45" i="37"/>
  <c r="BO45" i="37"/>
  <c r="BP45" i="37"/>
  <c r="BQ45" i="37"/>
  <c r="BR45" i="37"/>
  <c r="BY25" i="37"/>
  <c r="BZ25" i="37"/>
  <c r="CA25" i="37"/>
  <c r="CB25" i="37"/>
  <c r="CC25" i="37"/>
  <c r="CD25" i="37"/>
  <c r="CE25" i="37"/>
  <c r="CF25" i="37"/>
  <c r="CG25" i="37"/>
  <c r="CH25" i="37"/>
  <c r="CI25" i="37"/>
  <c r="CJ25" i="37"/>
  <c r="CK25" i="37"/>
  <c r="CL25" i="37"/>
  <c r="CM25" i="37"/>
  <c r="CN25" i="37"/>
  <c r="CO25" i="37"/>
  <c r="CP25" i="37"/>
  <c r="CQ25" i="37"/>
  <c r="CR25" i="37"/>
  <c r="CS25" i="37"/>
  <c r="CT25" i="37"/>
  <c r="CU25" i="37"/>
  <c r="CV25" i="37"/>
  <c r="CW25" i="37"/>
  <c r="CX25" i="37"/>
  <c r="CY25" i="37"/>
  <c r="BN52" i="37"/>
  <c r="BO52" i="37"/>
  <c r="BP52" i="37"/>
  <c r="BQ52" i="37"/>
  <c r="BR52" i="37"/>
  <c r="BN36" i="37"/>
  <c r="BO36" i="37"/>
  <c r="BP36" i="37"/>
  <c r="BQ36" i="37"/>
  <c r="BR36" i="37"/>
  <c r="BY26" i="37"/>
  <c r="BZ26" i="37"/>
  <c r="CA26" i="37"/>
  <c r="CB26" i="37"/>
  <c r="CC26" i="37"/>
  <c r="CD26" i="37"/>
  <c r="CE26" i="37"/>
  <c r="CF26" i="37"/>
  <c r="CG26" i="37"/>
  <c r="CH26" i="37"/>
  <c r="CI26" i="37"/>
  <c r="CJ26" i="37"/>
  <c r="CK26" i="37"/>
  <c r="CL26" i="37"/>
  <c r="CM26" i="37"/>
  <c r="CN26" i="37"/>
  <c r="CO26" i="37"/>
  <c r="CP26" i="37"/>
  <c r="CQ26" i="37"/>
  <c r="CR26" i="37"/>
  <c r="CS26" i="37"/>
  <c r="CT26" i="37"/>
  <c r="CU26" i="37"/>
  <c r="CV26" i="37"/>
  <c r="CW26" i="37"/>
  <c r="CX26" i="37"/>
  <c r="CY26" i="37"/>
  <c r="BN47" i="37"/>
  <c r="BO47" i="37"/>
  <c r="BP47" i="37"/>
  <c r="BQ47" i="37"/>
  <c r="BR47" i="37"/>
  <c r="BY27" i="37"/>
  <c r="BZ27" i="37"/>
  <c r="CA27" i="37"/>
  <c r="CB27" i="37"/>
  <c r="CC27" i="37"/>
  <c r="CD27" i="37"/>
  <c r="CE27" i="37"/>
  <c r="CF27" i="37"/>
  <c r="CG27" i="37"/>
  <c r="CH27" i="37"/>
  <c r="CI27" i="37"/>
  <c r="CJ27" i="37"/>
  <c r="CK27" i="37"/>
  <c r="CL27" i="37"/>
  <c r="CM27" i="37"/>
  <c r="CN27" i="37"/>
  <c r="CO27" i="37"/>
  <c r="CP27" i="37"/>
  <c r="CQ27" i="37"/>
  <c r="CR27" i="37"/>
  <c r="CS27" i="37"/>
  <c r="CT27" i="37"/>
  <c r="CU27" i="37"/>
  <c r="CV27" i="37"/>
  <c r="CW27" i="37"/>
  <c r="CX27" i="37"/>
  <c r="CY27" i="37"/>
  <c r="BN37" i="37"/>
  <c r="BO37" i="37"/>
  <c r="BP37" i="37"/>
  <c r="BQ37" i="37"/>
  <c r="BR37" i="37"/>
  <c r="BY28" i="37"/>
  <c r="BZ28" i="37"/>
  <c r="CA28" i="37"/>
  <c r="CB28" i="37"/>
  <c r="CC28" i="37"/>
  <c r="CD28" i="37"/>
  <c r="CE28" i="37"/>
  <c r="CF28" i="37"/>
  <c r="CG28" i="37"/>
  <c r="CH28" i="37"/>
  <c r="CI28" i="37"/>
  <c r="CJ28" i="37"/>
  <c r="CK28" i="37"/>
  <c r="CL28" i="37"/>
  <c r="CM28" i="37"/>
  <c r="CN28" i="37"/>
  <c r="CO28" i="37"/>
  <c r="CP28" i="37"/>
  <c r="CQ28" i="37"/>
  <c r="CR28" i="37"/>
  <c r="CS28" i="37"/>
  <c r="CT28" i="37"/>
  <c r="CU28" i="37"/>
  <c r="CV28" i="37"/>
  <c r="CW28" i="37"/>
  <c r="CX28" i="37"/>
  <c r="CY28" i="37"/>
  <c r="BN27" i="37"/>
  <c r="BO27" i="37"/>
  <c r="BP27" i="37"/>
  <c r="BQ27" i="37"/>
  <c r="BR27" i="37"/>
  <c r="BY29" i="37"/>
  <c r="BZ29" i="37"/>
  <c r="CA29" i="37"/>
  <c r="CB29" i="37"/>
  <c r="CC29" i="37"/>
  <c r="CD29" i="37"/>
  <c r="CE29" i="37"/>
  <c r="CF29" i="37"/>
  <c r="CG29" i="37"/>
  <c r="CH29" i="37"/>
  <c r="CI29" i="37"/>
  <c r="CJ29" i="37"/>
  <c r="CK29" i="37"/>
  <c r="CL29" i="37"/>
  <c r="CM29" i="37"/>
  <c r="CN29" i="37"/>
  <c r="CO29" i="37"/>
  <c r="CP29" i="37"/>
  <c r="CQ29" i="37"/>
  <c r="CR29" i="37"/>
  <c r="CS29" i="37"/>
  <c r="CT29" i="37"/>
  <c r="CU29" i="37"/>
  <c r="CV29" i="37"/>
  <c r="CW29" i="37"/>
  <c r="CX29" i="37"/>
  <c r="CY29" i="37"/>
  <c r="BN28" i="37"/>
  <c r="BO28" i="37"/>
  <c r="BP28" i="37"/>
  <c r="BQ28" i="37"/>
  <c r="BR28" i="37"/>
  <c r="BN51" i="37"/>
  <c r="BO51" i="37"/>
  <c r="BP51" i="37"/>
  <c r="BQ51" i="37"/>
  <c r="BR51" i="37"/>
  <c r="BY30" i="37"/>
  <c r="BZ30" i="37"/>
  <c r="CA30" i="37"/>
  <c r="CB30" i="37"/>
  <c r="CC30" i="37"/>
  <c r="CD30" i="37"/>
  <c r="CE30" i="37"/>
  <c r="CF30" i="37"/>
  <c r="CG30" i="37"/>
  <c r="CH30" i="37"/>
  <c r="CI30" i="37"/>
  <c r="CJ30" i="37"/>
  <c r="CK30" i="37"/>
  <c r="CL30" i="37"/>
  <c r="CM30" i="37"/>
  <c r="CN30" i="37"/>
  <c r="CO30" i="37"/>
  <c r="CP30" i="37"/>
  <c r="CQ30" i="37"/>
  <c r="CR30" i="37"/>
  <c r="CS30" i="37"/>
  <c r="CT30" i="37"/>
  <c r="CU30" i="37"/>
  <c r="CV30" i="37"/>
  <c r="CW30" i="37"/>
  <c r="CX30" i="37"/>
  <c r="CY30" i="37"/>
  <c r="BN15" i="37"/>
  <c r="BO15" i="37"/>
  <c r="BP15" i="37"/>
  <c r="BQ15" i="37"/>
  <c r="BR15" i="37"/>
  <c r="BY18" i="37"/>
  <c r="BZ18" i="37"/>
  <c r="CA18" i="37"/>
  <c r="CB18" i="37"/>
  <c r="CC18" i="37"/>
  <c r="CD18" i="37"/>
  <c r="CE18" i="37"/>
  <c r="CF18" i="37"/>
  <c r="CG18" i="37"/>
  <c r="CH18" i="37"/>
  <c r="CI18" i="37"/>
  <c r="CJ18" i="37"/>
  <c r="CK18" i="37"/>
  <c r="CL18" i="37"/>
  <c r="CM18" i="37"/>
  <c r="CN18" i="37"/>
  <c r="CO18" i="37"/>
  <c r="CP18" i="37"/>
  <c r="CQ18" i="37"/>
  <c r="CR18" i="37"/>
  <c r="CS18" i="37"/>
  <c r="CT18" i="37"/>
  <c r="CU18" i="37"/>
  <c r="CV18" i="37"/>
  <c r="CW18" i="37"/>
  <c r="CX18" i="37"/>
  <c r="CY18" i="37"/>
  <c r="BN14" i="37"/>
  <c r="BO14" i="37"/>
  <c r="BP14" i="37"/>
  <c r="BQ14" i="37"/>
  <c r="BR14" i="37"/>
  <c r="BN17" i="37"/>
  <c r="BO17" i="37"/>
  <c r="BP17" i="37"/>
  <c r="BQ17" i="37"/>
  <c r="BR17" i="37"/>
  <c r="BY19" i="37"/>
  <c r="BZ19" i="37"/>
  <c r="CA19" i="37"/>
  <c r="CB19" i="37"/>
  <c r="CC19" i="37"/>
  <c r="CD19" i="37"/>
  <c r="CE19" i="37"/>
  <c r="CF19" i="37"/>
  <c r="CG19" i="37"/>
  <c r="CH19" i="37"/>
  <c r="CI19" i="37"/>
  <c r="CJ19" i="37"/>
  <c r="CK19" i="37"/>
  <c r="CL19" i="37"/>
  <c r="CM19" i="37"/>
  <c r="CN19" i="37"/>
  <c r="CO19" i="37"/>
  <c r="CP19" i="37"/>
  <c r="CQ19" i="37"/>
  <c r="CR19" i="37"/>
  <c r="CS19" i="37"/>
  <c r="CT19" i="37"/>
  <c r="CU19" i="37"/>
  <c r="CV19" i="37"/>
  <c r="CW19" i="37"/>
  <c r="CX19" i="37"/>
  <c r="CY19" i="37"/>
  <c r="BN48" i="37"/>
  <c r="BO48" i="37"/>
  <c r="BP48" i="37"/>
  <c r="BQ48" i="37"/>
  <c r="BR48" i="37"/>
  <c r="BN26" i="37"/>
  <c r="BO26" i="37"/>
  <c r="BP26" i="37"/>
  <c r="BQ26" i="37"/>
  <c r="BR26" i="37"/>
  <c r="BY20" i="37"/>
  <c r="BZ20" i="37"/>
  <c r="CA20" i="37"/>
  <c r="CB20" i="37"/>
  <c r="CC20" i="37"/>
  <c r="CD20" i="37"/>
  <c r="CE20" i="37"/>
  <c r="CF20" i="37"/>
  <c r="CG20" i="37"/>
  <c r="CH20" i="37"/>
  <c r="CI20" i="37"/>
  <c r="CJ20" i="37"/>
  <c r="CK20" i="37"/>
  <c r="CL20" i="37"/>
  <c r="CM20" i="37"/>
  <c r="CN20" i="37"/>
  <c r="CO20" i="37"/>
  <c r="CP20" i="37"/>
  <c r="CQ20" i="37"/>
  <c r="CR20" i="37"/>
  <c r="CS20" i="37"/>
  <c r="CT20" i="37"/>
  <c r="CU20" i="37"/>
  <c r="CV20" i="37"/>
  <c r="CW20" i="37"/>
  <c r="CX20" i="37"/>
  <c r="CY20" i="37"/>
  <c r="BN18" i="37"/>
  <c r="BO18" i="37"/>
  <c r="BP18" i="37"/>
  <c r="BQ18" i="37"/>
  <c r="BR18" i="37"/>
  <c r="BY31" i="37"/>
  <c r="BZ31" i="37"/>
  <c r="CA31" i="37"/>
  <c r="CB31" i="37"/>
  <c r="CC31" i="37"/>
  <c r="CD31" i="37"/>
  <c r="CE31" i="37"/>
  <c r="CF31" i="37"/>
  <c r="CG31" i="37"/>
  <c r="CH31" i="37"/>
  <c r="CI31" i="37"/>
  <c r="CJ31" i="37"/>
  <c r="CK31" i="37"/>
  <c r="CL31" i="37"/>
  <c r="CM31" i="37"/>
  <c r="CN31" i="37"/>
  <c r="CO31" i="37"/>
  <c r="CP31" i="37"/>
  <c r="CQ31" i="37"/>
  <c r="CR31" i="37"/>
  <c r="CS31" i="37"/>
  <c r="CT31" i="37"/>
  <c r="CU31" i="37"/>
  <c r="CV31" i="37"/>
  <c r="CW31" i="37"/>
  <c r="CX31" i="37"/>
  <c r="CY31" i="37"/>
  <c r="BN55" i="37"/>
  <c r="BO55" i="37"/>
  <c r="BP55" i="37"/>
  <c r="BQ55" i="37"/>
  <c r="BR55" i="37"/>
  <c r="BY32" i="37"/>
  <c r="BZ32" i="37"/>
  <c r="CA32" i="37"/>
  <c r="CB32" i="37"/>
  <c r="CC32" i="37"/>
  <c r="CD32" i="37"/>
  <c r="CE32" i="37"/>
  <c r="CF32" i="37"/>
  <c r="CG32" i="37"/>
  <c r="CH32" i="37"/>
  <c r="CI32" i="37"/>
  <c r="CJ32" i="37"/>
  <c r="CK32" i="37"/>
  <c r="CL32" i="37"/>
  <c r="CM32" i="37"/>
  <c r="CN32" i="37"/>
  <c r="CO32" i="37"/>
  <c r="CP32" i="37"/>
  <c r="CQ32" i="37"/>
  <c r="CR32" i="37"/>
  <c r="CS32" i="37"/>
  <c r="CT32" i="37"/>
  <c r="CU32" i="37"/>
  <c r="CV32" i="37"/>
  <c r="CW32" i="37"/>
  <c r="CX32" i="37"/>
  <c r="CY32" i="37"/>
  <c r="BN30" i="37"/>
  <c r="BO30" i="37"/>
  <c r="BP30" i="37"/>
  <c r="BQ30" i="37"/>
  <c r="BR30" i="37"/>
  <c r="BY33" i="37"/>
  <c r="BZ33" i="37"/>
  <c r="CA33" i="37"/>
  <c r="CB33" i="37"/>
  <c r="CC33" i="37"/>
  <c r="CD33" i="37"/>
  <c r="CE33" i="37"/>
  <c r="CF33" i="37"/>
  <c r="CG33" i="37"/>
  <c r="CH33" i="37"/>
  <c r="CI33" i="37"/>
  <c r="CJ33" i="37"/>
  <c r="CK33" i="37"/>
  <c r="CL33" i="37"/>
  <c r="CM33" i="37"/>
  <c r="CN33" i="37"/>
  <c r="CO33" i="37"/>
  <c r="CP33" i="37"/>
  <c r="CQ33" i="37"/>
  <c r="CR33" i="37"/>
  <c r="CS33" i="37"/>
  <c r="CT33" i="37"/>
  <c r="CU33" i="37"/>
  <c r="CV33" i="37"/>
  <c r="CW33" i="37"/>
  <c r="CX33" i="37"/>
  <c r="CY33" i="37"/>
  <c r="BN58" i="37"/>
  <c r="BO58" i="37"/>
  <c r="BP58" i="37"/>
  <c r="BQ58" i="37"/>
  <c r="BR58" i="37"/>
  <c r="BY34" i="37"/>
  <c r="BZ34" i="37"/>
  <c r="CA34" i="37"/>
  <c r="CB34" i="37"/>
  <c r="CC34" i="37"/>
  <c r="CD34" i="37"/>
  <c r="CE34" i="37"/>
  <c r="CF34" i="37"/>
  <c r="CG34" i="37"/>
  <c r="CH34" i="37"/>
  <c r="CI34" i="37"/>
  <c r="CJ34" i="37"/>
  <c r="CK34" i="37"/>
  <c r="CL34" i="37"/>
  <c r="CM34" i="37"/>
  <c r="CN34" i="37"/>
  <c r="CO34" i="37"/>
  <c r="CP34" i="37"/>
  <c r="CQ34" i="37"/>
  <c r="CR34" i="37"/>
  <c r="CS34" i="37"/>
  <c r="CT34" i="37"/>
  <c r="CU34" i="37"/>
  <c r="CV34" i="37"/>
  <c r="CW34" i="37"/>
  <c r="CX34" i="37"/>
  <c r="CY34" i="37"/>
  <c r="BY35" i="37"/>
  <c r="BZ35" i="37"/>
  <c r="CA35" i="37"/>
  <c r="CB35" i="37"/>
  <c r="CC35" i="37"/>
  <c r="CD35" i="37"/>
  <c r="CE35" i="37"/>
  <c r="CF35" i="37"/>
  <c r="CG35" i="37"/>
  <c r="CH35" i="37"/>
  <c r="CI35" i="37"/>
  <c r="CJ35" i="37"/>
  <c r="CK35" i="37"/>
  <c r="CL35" i="37"/>
  <c r="CM35" i="37"/>
  <c r="CN35" i="37"/>
  <c r="CO35" i="37"/>
  <c r="CP35" i="37"/>
  <c r="CQ35" i="37"/>
  <c r="CR35" i="37"/>
  <c r="CS35" i="37"/>
  <c r="CT35" i="37"/>
  <c r="CU35" i="37"/>
  <c r="CV35" i="37"/>
  <c r="CW35" i="37"/>
  <c r="CX35" i="37"/>
  <c r="CY35" i="37"/>
  <c r="BN54" i="37"/>
  <c r="BO54" i="37"/>
  <c r="BP54" i="37"/>
  <c r="BQ54" i="37"/>
  <c r="BR54" i="37"/>
  <c r="BY36" i="37"/>
  <c r="BZ36" i="37"/>
  <c r="CA36" i="37"/>
  <c r="CB36" i="37"/>
  <c r="CC36" i="37"/>
  <c r="CD36" i="37"/>
  <c r="CE36" i="37"/>
  <c r="CF36" i="37"/>
  <c r="CG36" i="37"/>
  <c r="CH36" i="37"/>
  <c r="CI36" i="37"/>
  <c r="CJ36" i="37"/>
  <c r="CK36" i="37"/>
  <c r="CL36" i="37"/>
  <c r="CM36" i="37"/>
  <c r="CN36" i="37"/>
  <c r="CO36" i="37"/>
  <c r="CP36" i="37"/>
  <c r="CQ36" i="37"/>
  <c r="CR36" i="37"/>
  <c r="CS36" i="37"/>
  <c r="CT36" i="37"/>
  <c r="CU36" i="37"/>
  <c r="CV36" i="37"/>
  <c r="CW36" i="37"/>
  <c r="CX36" i="37"/>
  <c r="CY36" i="37"/>
  <c r="BY37" i="37"/>
  <c r="BZ37" i="37"/>
  <c r="CA37" i="37"/>
  <c r="CB37" i="37"/>
  <c r="CC37" i="37"/>
  <c r="CD37" i="37"/>
  <c r="CE37" i="37"/>
  <c r="CF37" i="37"/>
  <c r="CG37" i="37"/>
  <c r="CH37" i="37"/>
  <c r="CI37" i="37"/>
  <c r="CJ37" i="37"/>
  <c r="CK37" i="37"/>
  <c r="CL37" i="37"/>
  <c r="CM37" i="37"/>
  <c r="CN37" i="37"/>
  <c r="CO37" i="37"/>
  <c r="CP37" i="37"/>
  <c r="CQ37" i="37"/>
  <c r="CR37" i="37"/>
  <c r="CS37" i="37"/>
  <c r="CT37" i="37"/>
  <c r="CU37" i="37"/>
  <c r="CV37" i="37"/>
  <c r="CW37" i="37"/>
  <c r="CX37" i="37"/>
  <c r="CY37" i="37"/>
  <c r="BY56" i="37"/>
  <c r="BZ56" i="37"/>
  <c r="CA56" i="37"/>
  <c r="CB56" i="37"/>
  <c r="CC56" i="37"/>
  <c r="CD56" i="37"/>
  <c r="CE56" i="37"/>
  <c r="CF56" i="37"/>
  <c r="CG56" i="37"/>
  <c r="CH56" i="37"/>
  <c r="CI56" i="37"/>
  <c r="CJ56" i="37"/>
  <c r="CK56" i="37"/>
  <c r="CL56" i="37"/>
  <c r="CM56" i="37"/>
  <c r="CN56" i="37"/>
  <c r="CO56" i="37"/>
  <c r="CP56" i="37"/>
  <c r="CQ56" i="37"/>
  <c r="CR56" i="37"/>
  <c r="CS56" i="37"/>
  <c r="CT56" i="37"/>
  <c r="CU56" i="37"/>
  <c r="CV56" i="37"/>
  <c r="CW56" i="37"/>
  <c r="CX56" i="37"/>
  <c r="CY56" i="37"/>
  <c r="BY38" i="37"/>
  <c r="BZ38" i="37"/>
  <c r="CA38" i="37"/>
  <c r="CB38" i="37"/>
  <c r="CC38" i="37"/>
  <c r="CD38" i="37"/>
  <c r="CE38" i="37"/>
  <c r="CF38" i="37"/>
  <c r="CG38" i="37"/>
  <c r="CH38" i="37"/>
  <c r="CI38" i="37"/>
  <c r="CJ38" i="37"/>
  <c r="CK38" i="37"/>
  <c r="CL38" i="37"/>
  <c r="CM38" i="37"/>
  <c r="CN38" i="37"/>
  <c r="CO38" i="37"/>
  <c r="CP38" i="37"/>
  <c r="CQ38" i="37"/>
  <c r="CR38" i="37"/>
  <c r="CS38" i="37"/>
  <c r="CT38" i="37"/>
  <c r="CU38" i="37"/>
  <c r="CV38" i="37"/>
  <c r="CW38" i="37"/>
  <c r="CX38" i="37"/>
  <c r="CY38" i="37"/>
  <c r="BN56" i="37"/>
  <c r="BO56" i="37"/>
  <c r="BP56" i="37"/>
  <c r="BQ56" i="37"/>
  <c r="BR56" i="37"/>
  <c r="BN35" i="37"/>
  <c r="BO35" i="37"/>
  <c r="BP35" i="37"/>
  <c r="BQ35" i="37"/>
  <c r="BR35" i="37"/>
  <c r="BY39" i="37"/>
  <c r="BZ39" i="37"/>
  <c r="CA39" i="37"/>
  <c r="CB39" i="37"/>
  <c r="CC39" i="37"/>
  <c r="CD39" i="37"/>
  <c r="CE39" i="37"/>
  <c r="CF39" i="37"/>
  <c r="CG39" i="37"/>
  <c r="CH39" i="37"/>
  <c r="CI39" i="37"/>
  <c r="CJ39" i="37"/>
  <c r="CK39" i="37"/>
  <c r="CL39" i="37"/>
  <c r="CM39" i="37"/>
  <c r="CN39" i="37"/>
  <c r="CO39" i="37"/>
  <c r="CP39" i="37"/>
  <c r="CQ39" i="37"/>
  <c r="CR39" i="37"/>
  <c r="CS39" i="37"/>
  <c r="CT39" i="37"/>
  <c r="CU39" i="37"/>
  <c r="CV39" i="37"/>
  <c r="CW39" i="37"/>
  <c r="CX39" i="37"/>
  <c r="CY39" i="37"/>
  <c r="BY40" i="37"/>
  <c r="BZ40" i="37"/>
  <c r="CA40" i="37"/>
  <c r="CB40" i="37"/>
  <c r="CC40" i="37"/>
  <c r="CD40" i="37"/>
  <c r="CE40" i="37"/>
  <c r="CF40" i="37"/>
  <c r="CG40" i="37"/>
  <c r="CH40" i="37"/>
  <c r="CI40" i="37"/>
  <c r="CJ40" i="37"/>
  <c r="CK40" i="37"/>
  <c r="CL40" i="37"/>
  <c r="CM40" i="37"/>
  <c r="CN40" i="37"/>
  <c r="CO40" i="37"/>
  <c r="CP40" i="37"/>
  <c r="CQ40" i="37"/>
  <c r="CR40" i="37"/>
  <c r="CS40" i="37"/>
  <c r="CT40" i="37"/>
  <c r="CU40" i="37"/>
  <c r="CV40" i="37"/>
  <c r="CW40" i="37"/>
  <c r="CX40" i="37"/>
  <c r="CY40" i="37"/>
  <c r="BY48" i="37"/>
  <c r="BZ48" i="37"/>
  <c r="CA48" i="37"/>
  <c r="CB48" i="37"/>
  <c r="CC48" i="37"/>
  <c r="CD48" i="37"/>
  <c r="CE48" i="37"/>
  <c r="CF48" i="37"/>
  <c r="CG48" i="37"/>
  <c r="CH48" i="37"/>
  <c r="CI48" i="37"/>
  <c r="CJ48" i="37"/>
  <c r="CK48" i="37"/>
  <c r="CL48" i="37"/>
  <c r="CM48" i="37"/>
  <c r="CN48" i="37"/>
  <c r="CO48" i="37"/>
  <c r="CP48" i="37"/>
  <c r="CQ48" i="37"/>
  <c r="CR48" i="37"/>
  <c r="CS48" i="37"/>
  <c r="CT48" i="37"/>
  <c r="CU48" i="37"/>
  <c r="CV48" i="37"/>
  <c r="CW48" i="37"/>
  <c r="CX48" i="37"/>
  <c r="CY48" i="37"/>
  <c r="BY51" i="37"/>
  <c r="BZ51" i="37"/>
  <c r="CA51" i="37"/>
  <c r="CB51" i="37"/>
  <c r="CC51" i="37"/>
  <c r="CD51" i="37"/>
  <c r="CE51" i="37"/>
  <c r="CF51" i="37"/>
  <c r="CG51" i="37"/>
  <c r="CH51" i="37"/>
  <c r="CI51" i="37"/>
  <c r="CJ51" i="37"/>
  <c r="CK51" i="37"/>
  <c r="CL51" i="37"/>
  <c r="CM51" i="37"/>
  <c r="CN51" i="37"/>
  <c r="CO51" i="37"/>
  <c r="CP51" i="37"/>
  <c r="CQ51" i="37"/>
  <c r="CR51" i="37"/>
  <c r="CS51" i="37"/>
  <c r="CT51" i="37"/>
  <c r="CU51" i="37"/>
  <c r="CV51" i="37"/>
  <c r="CW51" i="37"/>
  <c r="CX51" i="37"/>
  <c r="CY51" i="37"/>
  <c r="BN31" i="37"/>
  <c r="BO31" i="37"/>
  <c r="BP31" i="37"/>
  <c r="BQ31" i="37"/>
  <c r="BR31" i="37"/>
  <c r="BY41" i="37"/>
  <c r="BZ41" i="37"/>
  <c r="CA41" i="37"/>
  <c r="CB41" i="37"/>
  <c r="CC41" i="37"/>
  <c r="CD41" i="37"/>
  <c r="CE41" i="37"/>
  <c r="CF41" i="37"/>
  <c r="CG41" i="37"/>
  <c r="CH41" i="37"/>
  <c r="CI41" i="37"/>
  <c r="CJ41" i="37"/>
  <c r="CK41" i="37"/>
  <c r="CL41" i="37"/>
  <c r="CM41" i="37"/>
  <c r="CN41" i="37"/>
  <c r="CO41" i="37"/>
  <c r="CP41" i="37"/>
  <c r="CQ41" i="37"/>
  <c r="CR41" i="37"/>
  <c r="CS41" i="37"/>
  <c r="CT41" i="37"/>
  <c r="CU41" i="37"/>
  <c r="CV41" i="37"/>
  <c r="CW41" i="37"/>
  <c r="CX41" i="37"/>
  <c r="CY41" i="37"/>
  <c r="BY42" i="37"/>
  <c r="BZ42" i="37"/>
  <c r="CA42" i="37"/>
  <c r="CB42" i="37"/>
  <c r="CC42" i="37"/>
  <c r="CD42" i="37"/>
  <c r="CE42" i="37"/>
  <c r="CF42" i="37"/>
  <c r="CG42" i="37"/>
  <c r="CH42" i="37"/>
  <c r="CI42" i="37"/>
  <c r="CJ42" i="37"/>
  <c r="CK42" i="37"/>
  <c r="CL42" i="37"/>
  <c r="CM42" i="37"/>
  <c r="CN42" i="37"/>
  <c r="CO42" i="37"/>
  <c r="CP42" i="37"/>
  <c r="CQ42" i="37"/>
  <c r="CR42" i="37"/>
  <c r="CS42" i="37"/>
  <c r="CT42" i="37"/>
  <c r="CU42" i="37"/>
  <c r="CV42" i="37"/>
  <c r="CW42" i="37"/>
  <c r="CX42" i="37"/>
  <c r="CY42" i="37"/>
  <c r="BY50" i="37"/>
  <c r="BZ50" i="37"/>
  <c r="CA50" i="37"/>
  <c r="CB50" i="37"/>
  <c r="CC50" i="37"/>
  <c r="CD50" i="37"/>
  <c r="CE50" i="37"/>
  <c r="CF50" i="37"/>
  <c r="CG50" i="37"/>
  <c r="CH50" i="37"/>
  <c r="CI50" i="37"/>
  <c r="CJ50" i="37"/>
  <c r="CK50" i="37"/>
  <c r="CL50" i="37"/>
  <c r="CM50" i="37"/>
  <c r="CN50" i="37"/>
  <c r="CO50" i="37"/>
  <c r="CP50" i="37"/>
  <c r="CQ50" i="37"/>
  <c r="CR50" i="37"/>
  <c r="CS50" i="37"/>
  <c r="CT50" i="37"/>
  <c r="CU50" i="37"/>
  <c r="CV50" i="37"/>
  <c r="CW50" i="37"/>
  <c r="CX50" i="37"/>
  <c r="CY50" i="37"/>
  <c r="BN32" i="37"/>
  <c r="BO32" i="37"/>
  <c r="BP32" i="37"/>
  <c r="BQ32" i="37"/>
  <c r="BR32" i="37"/>
  <c r="BY43" i="37"/>
  <c r="BZ43" i="37"/>
  <c r="CA43" i="37"/>
  <c r="CB43" i="37"/>
  <c r="CC43" i="37"/>
  <c r="CD43" i="37"/>
  <c r="CE43" i="37"/>
  <c r="CF43" i="37"/>
  <c r="CG43" i="37"/>
  <c r="CH43" i="37"/>
  <c r="CI43" i="37"/>
  <c r="CJ43" i="37"/>
  <c r="CK43" i="37"/>
  <c r="CL43" i="37"/>
  <c r="CM43" i="37"/>
  <c r="CN43" i="37"/>
  <c r="CO43" i="37"/>
  <c r="CP43" i="37"/>
  <c r="CQ43" i="37"/>
  <c r="CR43" i="37"/>
  <c r="CS43" i="37"/>
  <c r="CT43" i="37"/>
  <c r="CU43" i="37"/>
  <c r="CV43" i="37"/>
  <c r="CW43" i="37"/>
  <c r="CX43" i="37"/>
  <c r="CY43" i="37"/>
  <c r="BN29" i="37"/>
  <c r="BO29" i="37"/>
  <c r="BP29" i="37"/>
  <c r="BQ29" i="37"/>
  <c r="BR29" i="37"/>
  <c r="BY23" i="37"/>
  <c r="BZ23" i="37"/>
  <c r="CA23" i="37"/>
  <c r="CB23" i="37"/>
  <c r="CC23" i="37"/>
  <c r="CD23" i="37"/>
  <c r="CE23" i="37"/>
  <c r="CF23" i="37"/>
  <c r="CG23" i="37"/>
  <c r="CH23" i="37"/>
  <c r="CI23" i="37"/>
  <c r="CJ23" i="37"/>
  <c r="CK23" i="37"/>
  <c r="CL23" i="37"/>
  <c r="CM23" i="37"/>
  <c r="CN23" i="37"/>
  <c r="CO23" i="37"/>
  <c r="CP23" i="37"/>
  <c r="CQ23" i="37"/>
  <c r="CR23" i="37"/>
  <c r="CS23" i="37"/>
  <c r="CT23" i="37"/>
  <c r="CU23" i="37"/>
  <c r="CV23" i="37"/>
  <c r="CW23" i="37"/>
  <c r="CX23" i="37"/>
  <c r="CY23" i="37"/>
  <c r="BN23" i="37"/>
  <c r="BO23" i="37"/>
  <c r="BP23" i="37"/>
  <c r="BQ23" i="37"/>
  <c r="BR23" i="37"/>
  <c r="BN33" i="37"/>
  <c r="BO33" i="37"/>
  <c r="BP33" i="37"/>
  <c r="BQ33" i="37"/>
  <c r="BR33" i="37"/>
  <c r="BY44" i="37"/>
  <c r="BZ44" i="37"/>
  <c r="CA44" i="37"/>
  <c r="CB44" i="37"/>
  <c r="CC44" i="37"/>
  <c r="CD44" i="37"/>
  <c r="CE44" i="37"/>
  <c r="CF44" i="37"/>
  <c r="CG44" i="37"/>
  <c r="CH44" i="37"/>
  <c r="CI44" i="37"/>
  <c r="CJ44" i="37"/>
  <c r="CK44" i="37"/>
  <c r="CL44" i="37"/>
  <c r="CM44" i="37"/>
  <c r="CN44" i="37"/>
  <c r="CO44" i="37"/>
  <c r="CP44" i="37"/>
  <c r="CQ44" i="37"/>
  <c r="CR44" i="37"/>
  <c r="CS44" i="37"/>
  <c r="CT44" i="37"/>
  <c r="CU44" i="37"/>
  <c r="CV44" i="37"/>
  <c r="CW44" i="37"/>
  <c r="CX44" i="37"/>
  <c r="CY44" i="37"/>
  <c r="BY45" i="37"/>
  <c r="BZ45" i="37"/>
  <c r="CA45" i="37"/>
  <c r="CB45" i="37"/>
  <c r="CC45" i="37"/>
  <c r="CD45" i="37"/>
  <c r="CE45" i="37"/>
  <c r="CF45" i="37"/>
  <c r="CG45" i="37"/>
  <c r="CH45" i="37"/>
  <c r="CI45" i="37"/>
  <c r="CJ45" i="37"/>
  <c r="CK45" i="37"/>
  <c r="CL45" i="37"/>
  <c r="CM45" i="37"/>
  <c r="CN45" i="37"/>
  <c r="CO45" i="37"/>
  <c r="CP45" i="37"/>
  <c r="CQ45" i="37"/>
  <c r="CR45" i="37"/>
  <c r="CS45" i="37"/>
  <c r="CT45" i="37"/>
  <c r="CU45" i="37"/>
  <c r="CV45" i="37"/>
  <c r="CW45" i="37"/>
  <c r="CX45" i="37"/>
  <c r="CY45" i="37"/>
  <c r="BN50" i="37"/>
  <c r="BO50" i="37"/>
  <c r="BP50" i="37"/>
  <c r="BQ50" i="37"/>
  <c r="BR50" i="37"/>
  <c r="BY49" i="37"/>
  <c r="BZ49" i="37"/>
  <c r="CA49" i="37"/>
  <c r="CB49" i="37"/>
  <c r="CC49" i="37"/>
  <c r="CD49" i="37"/>
  <c r="CE49" i="37"/>
  <c r="CF49" i="37"/>
  <c r="CG49" i="37"/>
  <c r="CH49" i="37"/>
  <c r="CI49" i="37"/>
  <c r="CJ49" i="37"/>
  <c r="CK49" i="37"/>
  <c r="CL49" i="37"/>
  <c r="CM49" i="37"/>
  <c r="CN49" i="37"/>
  <c r="CO49" i="37"/>
  <c r="CP49" i="37"/>
  <c r="CQ49" i="37"/>
  <c r="CR49" i="37"/>
  <c r="CS49" i="37"/>
  <c r="CT49" i="37"/>
  <c r="CU49" i="37"/>
  <c r="CV49" i="37"/>
  <c r="CW49" i="37"/>
  <c r="CX49" i="37"/>
  <c r="CY49" i="37"/>
  <c r="BN53" i="37"/>
  <c r="BO53" i="37"/>
  <c r="BP53" i="37"/>
  <c r="BQ53" i="37"/>
  <c r="BR53" i="37"/>
  <c r="BY52" i="37"/>
  <c r="BZ52" i="37"/>
  <c r="CA52" i="37"/>
  <c r="CB52" i="37"/>
  <c r="CC52" i="37"/>
  <c r="CD52" i="37"/>
  <c r="CE52" i="37"/>
  <c r="CF52" i="37"/>
  <c r="CG52" i="37"/>
  <c r="CH52" i="37"/>
  <c r="CI52" i="37"/>
  <c r="CJ52" i="37"/>
  <c r="CK52" i="37"/>
  <c r="CL52" i="37"/>
  <c r="CM52" i="37"/>
  <c r="CN52" i="37"/>
  <c r="CO52" i="37"/>
  <c r="CP52" i="37"/>
  <c r="CQ52" i="37"/>
  <c r="CR52" i="37"/>
  <c r="CS52" i="37"/>
  <c r="CT52" i="37"/>
  <c r="CU52" i="37"/>
  <c r="CV52" i="37"/>
  <c r="CW52" i="37"/>
  <c r="CX52" i="37"/>
  <c r="CY52" i="37"/>
  <c r="BN42" i="37"/>
  <c r="BO42" i="37"/>
  <c r="BP42" i="37"/>
  <c r="BQ42" i="37"/>
  <c r="BR42" i="37"/>
  <c r="BY53" i="37"/>
  <c r="BZ53" i="37"/>
  <c r="CA53" i="37"/>
  <c r="CB53" i="37"/>
  <c r="CC53" i="37"/>
  <c r="CD53" i="37"/>
  <c r="CE53" i="37"/>
  <c r="CF53" i="37"/>
  <c r="CG53" i="37"/>
  <c r="CH53" i="37"/>
  <c r="CI53" i="37"/>
  <c r="CJ53" i="37"/>
  <c r="CK53" i="37"/>
  <c r="CL53" i="37"/>
  <c r="CM53" i="37"/>
  <c r="CN53" i="37"/>
  <c r="CO53" i="37"/>
  <c r="CP53" i="37"/>
  <c r="CQ53" i="37"/>
  <c r="CR53" i="37"/>
  <c r="CS53" i="37"/>
  <c r="CT53" i="37"/>
  <c r="CU53" i="37"/>
  <c r="CV53" i="37"/>
  <c r="CW53" i="37"/>
  <c r="CX53" i="37"/>
  <c r="CY53" i="37"/>
  <c r="BN49" i="37"/>
  <c r="BO49" i="37"/>
  <c r="BP49" i="37"/>
  <c r="BQ49" i="37"/>
  <c r="BR49" i="37"/>
  <c r="BY54" i="37"/>
  <c r="BZ54" i="37"/>
  <c r="CA54" i="37"/>
  <c r="CB54" i="37"/>
  <c r="CC54" i="37"/>
  <c r="CD54" i="37"/>
  <c r="CE54" i="37"/>
  <c r="CF54" i="37"/>
  <c r="CG54" i="37"/>
  <c r="CH54" i="37"/>
  <c r="CI54" i="37"/>
  <c r="CJ54" i="37"/>
  <c r="CK54" i="37"/>
  <c r="CL54" i="37"/>
  <c r="CM54" i="37"/>
  <c r="CN54" i="37"/>
  <c r="CO54" i="37"/>
  <c r="CP54" i="37"/>
  <c r="CQ54" i="37"/>
  <c r="CR54" i="37"/>
  <c r="CS54" i="37"/>
  <c r="CT54" i="37"/>
  <c r="CU54" i="37"/>
  <c r="CV54" i="37"/>
  <c r="CW54" i="37"/>
  <c r="CX54" i="37"/>
  <c r="CY54" i="37"/>
  <c r="BN39" i="37"/>
  <c r="BO39" i="37"/>
  <c r="BP39" i="37"/>
  <c r="BQ39" i="37"/>
  <c r="BR39" i="37"/>
  <c r="BY55" i="37"/>
  <c r="BZ55" i="37"/>
  <c r="CA55" i="37"/>
  <c r="CB55" i="37"/>
  <c r="CC55" i="37"/>
  <c r="CD55" i="37"/>
  <c r="CE55" i="37"/>
  <c r="CF55" i="37"/>
  <c r="CG55" i="37"/>
  <c r="CH55" i="37"/>
  <c r="CI55" i="37"/>
  <c r="CJ55" i="37"/>
  <c r="CK55" i="37"/>
  <c r="CL55" i="37"/>
  <c r="CM55" i="37"/>
  <c r="CN55" i="37"/>
  <c r="CO55" i="37"/>
  <c r="CP55" i="37"/>
  <c r="CQ55" i="37"/>
  <c r="CR55" i="37"/>
  <c r="CS55" i="37"/>
  <c r="CT55" i="37"/>
  <c r="CU55" i="37"/>
  <c r="CV55" i="37"/>
  <c r="CW55" i="37"/>
  <c r="CX55" i="37"/>
  <c r="CY55" i="37"/>
  <c r="BN43" i="37"/>
  <c r="BO43" i="37"/>
  <c r="BP43" i="37"/>
  <c r="BQ43" i="37"/>
  <c r="BR43" i="37"/>
  <c r="BY46" i="37"/>
  <c r="BZ46" i="37"/>
  <c r="CA46" i="37"/>
  <c r="CB46" i="37"/>
  <c r="CC46" i="37"/>
  <c r="CD46" i="37"/>
  <c r="CE46" i="37"/>
  <c r="CF46" i="37"/>
  <c r="CG46" i="37"/>
  <c r="CH46" i="37"/>
  <c r="CI46" i="37"/>
  <c r="CJ46" i="37"/>
  <c r="CK46" i="37"/>
  <c r="CL46" i="37"/>
  <c r="CM46" i="37"/>
  <c r="CN46" i="37"/>
  <c r="CO46" i="37"/>
  <c r="CP46" i="37"/>
  <c r="CQ46" i="37"/>
  <c r="CR46" i="37"/>
  <c r="CS46" i="37"/>
  <c r="CT46" i="37"/>
  <c r="CU46" i="37"/>
  <c r="CV46" i="37"/>
  <c r="CW46" i="37"/>
  <c r="CX46" i="37"/>
  <c r="CY46" i="37"/>
  <c r="BY57" i="37"/>
  <c r="BZ57" i="37"/>
  <c r="CA57" i="37"/>
  <c r="CB57" i="37"/>
  <c r="CC57" i="37"/>
  <c r="CD57" i="37"/>
  <c r="CE57" i="37"/>
  <c r="CF57" i="37"/>
  <c r="CG57" i="37"/>
  <c r="CH57" i="37"/>
  <c r="CI57" i="37"/>
  <c r="CJ57" i="37"/>
  <c r="CK57" i="37"/>
  <c r="CL57" i="37"/>
  <c r="CM57" i="37"/>
  <c r="CN57" i="37"/>
  <c r="CO57" i="37"/>
  <c r="CP57" i="37"/>
  <c r="CQ57" i="37"/>
  <c r="CR57" i="37"/>
  <c r="CS57" i="37"/>
  <c r="CT57" i="37"/>
  <c r="CU57" i="37"/>
  <c r="CV57" i="37"/>
  <c r="CW57" i="37"/>
  <c r="CX57" i="37"/>
  <c r="CY57" i="37"/>
  <c r="BY62" i="37"/>
  <c r="BZ62" i="37"/>
  <c r="CA62" i="37"/>
  <c r="CB62" i="37"/>
  <c r="CC62" i="37"/>
  <c r="CD62" i="37"/>
  <c r="CE62" i="37"/>
  <c r="CF62" i="37"/>
  <c r="CG62" i="37"/>
  <c r="CH62" i="37"/>
  <c r="CI62" i="37"/>
  <c r="CJ62" i="37"/>
  <c r="CK62" i="37"/>
  <c r="CL62" i="37"/>
  <c r="CM62" i="37"/>
  <c r="CN62" i="37"/>
  <c r="CO62" i="37"/>
  <c r="CP62" i="37"/>
  <c r="CQ62" i="37"/>
  <c r="CR62" i="37"/>
  <c r="CS62" i="37"/>
  <c r="CT62" i="37"/>
  <c r="CU62" i="37"/>
  <c r="CV62" i="37"/>
  <c r="CW62" i="37"/>
  <c r="CX62" i="37"/>
  <c r="CY62" i="37"/>
  <c r="BY63" i="37"/>
  <c r="BZ63" i="37"/>
  <c r="CA63" i="37"/>
  <c r="CB63" i="37"/>
  <c r="CC63" i="37"/>
  <c r="CD63" i="37"/>
  <c r="CE63" i="37"/>
  <c r="CF63" i="37"/>
  <c r="CG63" i="37"/>
  <c r="CH63" i="37"/>
  <c r="CI63" i="37"/>
  <c r="CJ63" i="37"/>
  <c r="CK63" i="37"/>
  <c r="CL63" i="37"/>
  <c r="CM63" i="37"/>
  <c r="CN63" i="37"/>
  <c r="CO63" i="37"/>
  <c r="CP63" i="37"/>
  <c r="CQ63" i="37"/>
  <c r="CR63" i="37"/>
  <c r="CS63" i="37"/>
  <c r="CT63" i="37"/>
  <c r="CU63" i="37"/>
  <c r="CV63" i="37"/>
  <c r="CW63" i="37"/>
  <c r="CX63" i="37"/>
  <c r="CY63" i="37"/>
  <c r="BY58" i="37"/>
  <c r="BZ58" i="37"/>
  <c r="CA58" i="37"/>
  <c r="CB58" i="37"/>
  <c r="CC58" i="37"/>
  <c r="CD58" i="37"/>
  <c r="CE58" i="37"/>
  <c r="CF58" i="37"/>
  <c r="CG58" i="37"/>
  <c r="CH58" i="37"/>
  <c r="CI58" i="37"/>
  <c r="CJ58" i="37"/>
  <c r="CK58" i="37"/>
  <c r="CL58" i="37"/>
  <c r="CM58" i="37"/>
  <c r="CN58" i="37"/>
  <c r="CO58" i="37"/>
  <c r="CP58" i="37"/>
  <c r="CQ58" i="37"/>
  <c r="CR58" i="37"/>
  <c r="CS58" i="37"/>
  <c r="CT58" i="37"/>
  <c r="CU58" i="37"/>
  <c r="CV58" i="37"/>
  <c r="CW58" i="37"/>
  <c r="CX58" i="37"/>
  <c r="CY58" i="37"/>
  <c r="BY59" i="37"/>
  <c r="BZ59" i="37"/>
  <c r="CA59" i="37"/>
  <c r="CB59" i="37"/>
  <c r="CC59" i="37"/>
  <c r="CD59" i="37"/>
  <c r="CE59" i="37"/>
  <c r="CF59" i="37"/>
  <c r="CG59" i="37"/>
  <c r="CH59" i="37"/>
  <c r="CI59" i="37"/>
  <c r="CJ59" i="37"/>
  <c r="CK59" i="37"/>
  <c r="CL59" i="37"/>
  <c r="CM59" i="37"/>
  <c r="CN59" i="37"/>
  <c r="CO59" i="37"/>
  <c r="CP59" i="37"/>
  <c r="CQ59" i="37"/>
  <c r="CR59" i="37"/>
  <c r="CS59" i="37"/>
  <c r="CT59" i="37"/>
  <c r="CU59" i="37"/>
  <c r="CV59" i="37"/>
  <c r="CW59" i="37"/>
  <c r="CX59" i="37"/>
  <c r="CY59" i="37"/>
  <c r="BY60" i="37"/>
  <c r="BZ60" i="37"/>
  <c r="CA60" i="37"/>
  <c r="CB60" i="37"/>
  <c r="CC60" i="37"/>
  <c r="CD60" i="37"/>
  <c r="CE60" i="37"/>
  <c r="CF60" i="37"/>
  <c r="CG60" i="37"/>
  <c r="CH60" i="37"/>
  <c r="CI60" i="37"/>
  <c r="CJ60" i="37"/>
  <c r="CK60" i="37"/>
  <c r="CL60" i="37"/>
  <c r="CM60" i="37"/>
  <c r="CN60" i="37"/>
  <c r="CO60" i="37"/>
  <c r="CP60" i="37"/>
  <c r="CQ60" i="37"/>
  <c r="CR60" i="37"/>
  <c r="CS60" i="37"/>
  <c r="CT60" i="37"/>
  <c r="CU60" i="37"/>
  <c r="CV60" i="37"/>
  <c r="CW60" i="37"/>
  <c r="CX60" i="37"/>
  <c r="CY60" i="37"/>
  <c r="BY61" i="37"/>
  <c r="BZ61" i="37"/>
  <c r="CA61" i="37"/>
  <c r="CB61" i="37"/>
  <c r="CC61" i="37"/>
  <c r="CD61" i="37"/>
  <c r="CE61" i="37"/>
  <c r="CF61" i="37"/>
  <c r="CG61" i="37"/>
  <c r="CH61" i="37"/>
  <c r="CI61" i="37"/>
  <c r="CJ61" i="37"/>
  <c r="CK61" i="37"/>
  <c r="CL61" i="37"/>
  <c r="CM61" i="37"/>
  <c r="CN61" i="37"/>
  <c r="CO61" i="37"/>
  <c r="CP61" i="37"/>
  <c r="CQ61" i="37"/>
  <c r="CR61" i="37"/>
  <c r="CS61" i="37"/>
  <c r="CT61" i="37"/>
  <c r="CU61" i="37"/>
  <c r="CV61" i="37"/>
  <c r="CW61" i="37"/>
  <c r="CX61" i="37"/>
  <c r="CY61" i="37"/>
  <c r="BN64" i="37"/>
  <c r="BO64" i="37"/>
  <c r="BP64" i="37"/>
  <c r="BQ64" i="37"/>
  <c r="BR64" i="37"/>
  <c r="BY64" i="37"/>
  <c r="BZ64" i="37"/>
  <c r="CA64" i="37"/>
  <c r="CB64" i="37"/>
  <c r="CC64" i="37"/>
  <c r="CD64" i="37"/>
  <c r="CE64" i="37"/>
  <c r="CF64" i="37"/>
  <c r="CG64" i="37"/>
  <c r="CH64" i="37"/>
  <c r="CI64" i="37"/>
  <c r="CJ64" i="37"/>
  <c r="CK64" i="37"/>
  <c r="CL64" i="37"/>
  <c r="CM64" i="37"/>
  <c r="CN64" i="37"/>
  <c r="CO64" i="37"/>
  <c r="CP64" i="37"/>
  <c r="CQ64" i="37"/>
  <c r="CR64" i="37"/>
  <c r="CS64" i="37"/>
  <c r="CT64" i="37"/>
  <c r="CU64" i="37"/>
  <c r="CV64" i="37"/>
  <c r="CW64" i="37"/>
  <c r="CX64" i="37"/>
  <c r="CY64" i="37"/>
  <c r="BN65" i="37"/>
  <c r="BO65" i="37"/>
  <c r="BP65" i="37"/>
  <c r="BQ65" i="37"/>
  <c r="BR65" i="37"/>
  <c r="BY65" i="37"/>
  <c r="BZ65" i="37"/>
  <c r="CA65" i="37"/>
  <c r="CB65" i="37"/>
  <c r="CC65" i="37"/>
  <c r="CD65" i="37"/>
  <c r="CE65" i="37"/>
  <c r="CF65" i="37"/>
  <c r="CG65" i="37"/>
  <c r="CH65" i="37"/>
  <c r="CI65" i="37"/>
  <c r="CJ65" i="37"/>
  <c r="CK65" i="37"/>
  <c r="CL65" i="37"/>
  <c r="CM65" i="37"/>
  <c r="CN65" i="37"/>
  <c r="CO65" i="37"/>
  <c r="CP65" i="37"/>
  <c r="CQ65" i="37"/>
  <c r="CR65" i="37"/>
  <c r="CS65" i="37"/>
  <c r="CT65" i="37"/>
  <c r="CU65" i="37"/>
  <c r="CV65" i="37"/>
  <c r="CW65" i="37"/>
  <c r="CX65" i="37"/>
  <c r="CY65" i="37"/>
  <c r="BN66" i="37"/>
  <c r="BO66" i="37"/>
  <c r="BP66" i="37"/>
  <c r="BQ66" i="37"/>
  <c r="BR66" i="37"/>
  <c r="BY66" i="37"/>
  <c r="BZ66" i="37"/>
  <c r="CA66" i="37"/>
  <c r="CB66" i="37"/>
  <c r="CC66" i="37"/>
  <c r="CD66" i="37"/>
  <c r="CE66" i="37"/>
  <c r="CF66" i="37"/>
  <c r="CG66" i="37"/>
  <c r="CH66" i="37"/>
  <c r="CI66" i="37"/>
  <c r="CJ66" i="37"/>
  <c r="CK66" i="37"/>
  <c r="CL66" i="37"/>
  <c r="CM66" i="37"/>
  <c r="CN66" i="37"/>
  <c r="CO66" i="37"/>
  <c r="CP66" i="37"/>
  <c r="CQ66" i="37"/>
  <c r="CR66" i="37"/>
  <c r="CS66" i="37"/>
  <c r="CT66" i="37"/>
  <c r="CU66" i="37"/>
  <c r="CV66" i="37"/>
  <c r="CW66" i="37"/>
  <c r="CX66" i="37"/>
  <c r="CY66" i="37"/>
  <c r="BN67" i="37"/>
  <c r="BO67" i="37"/>
  <c r="BP67" i="37"/>
  <c r="BQ67" i="37"/>
  <c r="BR67" i="37"/>
  <c r="BY67" i="37"/>
  <c r="BZ67" i="37"/>
  <c r="CA67" i="37"/>
  <c r="CB67" i="37"/>
  <c r="CC67" i="37"/>
  <c r="CD67" i="37"/>
  <c r="CE67" i="37"/>
  <c r="CF67" i="37"/>
  <c r="CG67" i="37"/>
  <c r="CH67" i="37"/>
  <c r="CI67" i="37"/>
  <c r="CJ67" i="37"/>
  <c r="CK67" i="37"/>
  <c r="CL67" i="37"/>
  <c r="CM67" i="37"/>
  <c r="CN67" i="37"/>
  <c r="CO67" i="37"/>
  <c r="CP67" i="37"/>
  <c r="CQ67" i="37"/>
  <c r="CR67" i="37"/>
  <c r="CS67" i="37"/>
  <c r="CT67" i="37"/>
  <c r="CU67" i="37"/>
  <c r="CV67" i="37"/>
  <c r="CW67" i="37"/>
  <c r="CX67" i="37"/>
  <c r="CY67" i="37"/>
  <c r="BN68" i="37"/>
  <c r="BO68" i="37"/>
  <c r="BP68" i="37"/>
  <c r="BQ68" i="37"/>
  <c r="BR68" i="37"/>
  <c r="BY68" i="37"/>
  <c r="BZ68" i="37"/>
  <c r="CA68" i="37"/>
  <c r="CB68" i="37"/>
  <c r="CC68" i="37"/>
  <c r="CD68" i="37"/>
  <c r="CE68" i="37"/>
  <c r="CF68" i="37"/>
  <c r="CG68" i="37"/>
  <c r="CH68" i="37"/>
  <c r="CI68" i="37"/>
  <c r="CJ68" i="37"/>
  <c r="CK68" i="37"/>
  <c r="CL68" i="37"/>
  <c r="CM68" i="37"/>
  <c r="CN68" i="37"/>
  <c r="CO68" i="37"/>
  <c r="CP68" i="37"/>
  <c r="CQ68" i="37"/>
  <c r="CR68" i="37"/>
  <c r="CS68" i="37"/>
  <c r="CT68" i="37"/>
  <c r="CU68" i="37"/>
  <c r="CV68" i="37"/>
  <c r="CW68" i="37"/>
  <c r="CX68" i="37"/>
  <c r="CY68" i="37"/>
  <c r="BN69" i="37"/>
  <c r="BO69" i="37"/>
  <c r="BP69" i="37"/>
  <c r="BQ69" i="37"/>
  <c r="BR69" i="37"/>
  <c r="BY69" i="37"/>
  <c r="BZ69" i="37"/>
  <c r="CA69" i="37"/>
  <c r="CB69" i="37"/>
  <c r="CC69" i="37"/>
  <c r="CD69" i="37"/>
  <c r="CE69" i="37"/>
  <c r="CF69" i="37"/>
  <c r="CG69" i="37"/>
  <c r="CH69" i="37"/>
  <c r="CI69" i="37"/>
  <c r="CJ69" i="37"/>
  <c r="CK69" i="37"/>
  <c r="CL69" i="37"/>
  <c r="CM69" i="37"/>
  <c r="CN69" i="37"/>
  <c r="CO69" i="37"/>
  <c r="CP69" i="37"/>
  <c r="CQ69" i="37"/>
  <c r="CR69" i="37"/>
  <c r="CS69" i="37"/>
  <c r="CT69" i="37"/>
  <c r="CU69" i="37"/>
  <c r="CV69" i="37"/>
  <c r="CW69" i="37"/>
  <c r="CX69" i="37"/>
  <c r="CY69" i="37"/>
  <c r="BN70" i="37"/>
  <c r="BO70" i="37"/>
  <c r="BP70" i="37"/>
  <c r="BQ70" i="37"/>
  <c r="BR70" i="37"/>
  <c r="BY70" i="37"/>
  <c r="BZ70" i="37"/>
  <c r="CA70" i="37"/>
  <c r="CB70" i="37"/>
  <c r="CC70" i="37"/>
  <c r="CD70" i="37"/>
  <c r="CE70" i="37"/>
  <c r="CF70" i="37"/>
  <c r="CG70" i="37"/>
  <c r="CH70" i="37"/>
  <c r="CI70" i="37"/>
  <c r="CJ70" i="37"/>
  <c r="CK70" i="37"/>
  <c r="CL70" i="37"/>
  <c r="CM70" i="37"/>
  <c r="CN70" i="37"/>
  <c r="CO70" i="37"/>
  <c r="CP70" i="37"/>
  <c r="CQ70" i="37"/>
  <c r="CR70" i="37"/>
  <c r="CS70" i="37"/>
  <c r="CT70" i="37"/>
  <c r="CU70" i="37"/>
  <c r="CV70" i="37"/>
  <c r="CW70" i="37"/>
  <c r="CX70" i="37"/>
  <c r="CY70" i="37"/>
  <c r="BN71" i="37"/>
  <c r="BO71" i="37"/>
  <c r="BP71" i="37"/>
  <c r="BQ71" i="37"/>
  <c r="BR71" i="37"/>
  <c r="BY71" i="37"/>
  <c r="BZ71" i="37"/>
  <c r="CA71" i="37"/>
  <c r="CB71" i="37"/>
  <c r="CC71" i="37"/>
  <c r="CD71" i="37"/>
  <c r="CE71" i="37"/>
  <c r="CF71" i="37"/>
  <c r="CG71" i="37"/>
  <c r="CH71" i="37"/>
  <c r="CI71" i="37"/>
  <c r="CJ71" i="37"/>
  <c r="CK71" i="37"/>
  <c r="CL71" i="37"/>
  <c r="CM71" i="37"/>
  <c r="CN71" i="37"/>
  <c r="CO71" i="37"/>
  <c r="CP71" i="37"/>
  <c r="CQ71" i="37"/>
  <c r="CR71" i="37"/>
  <c r="CS71" i="37"/>
  <c r="CT71" i="37"/>
  <c r="CU71" i="37"/>
  <c r="CV71" i="37"/>
  <c r="CW71" i="37"/>
  <c r="CX71" i="37"/>
  <c r="CY71" i="37"/>
  <c r="BN72" i="37"/>
  <c r="BO72" i="37"/>
  <c r="BP72" i="37"/>
  <c r="BQ72" i="37"/>
  <c r="BR72" i="37"/>
  <c r="BY72" i="37"/>
  <c r="BZ72" i="37"/>
  <c r="CA72" i="37"/>
  <c r="CB72" i="37"/>
  <c r="CC72" i="37"/>
  <c r="CD72" i="37"/>
  <c r="CE72" i="37"/>
  <c r="CF72" i="37"/>
  <c r="CG72" i="37"/>
  <c r="CH72" i="37"/>
  <c r="CI72" i="37"/>
  <c r="CJ72" i="37"/>
  <c r="CK72" i="37"/>
  <c r="CL72" i="37"/>
  <c r="CM72" i="37"/>
  <c r="CN72" i="37"/>
  <c r="CO72" i="37"/>
  <c r="CP72" i="37"/>
  <c r="CQ72" i="37"/>
  <c r="CR72" i="37"/>
  <c r="CS72" i="37"/>
  <c r="CT72" i="37"/>
  <c r="CU72" i="37"/>
  <c r="CV72" i="37"/>
  <c r="CW72" i="37"/>
  <c r="CX72" i="37"/>
  <c r="CY72" i="37"/>
  <c r="BN73" i="37"/>
  <c r="BO73" i="37"/>
  <c r="BP73" i="37"/>
  <c r="BQ73" i="37"/>
  <c r="BR73" i="37"/>
  <c r="BY73" i="37"/>
  <c r="BZ73" i="37"/>
  <c r="CA73" i="37"/>
  <c r="CB73" i="37"/>
  <c r="CC73" i="37"/>
  <c r="CD73" i="37"/>
  <c r="CE73" i="37"/>
  <c r="CF73" i="37"/>
  <c r="CG73" i="37"/>
  <c r="CH73" i="37"/>
  <c r="CI73" i="37"/>
  <c r="CJ73" i="37"/>
  <c r="CK73" i="37"/>
  <c r="CL73" i="37"/>
  <c r="CM73" i="37"/>
  <c r="CN73" i="37"/>
  <c r="CO73" i="37"/>
  <c r="CP73" i="37"/>
  <c r="CQ73" i="37"/>
  <c r="CR73" i="37"/>
  <c r="CS73" i="37"/>
  <c r="CT73" i="37"/>
  <c r="CU73" i="37"/>
  <c r="CV73" i="37"/>
  <c r="CW73" i="37"/>
  <c r="CX73" i="37"/>
  <c r="CY73" i="37"/>
  <c r="BN74" i="37"/>
  <c r="BO74" i="37"/>
  <c r="BP74" i="37"/>
  <c r="BQ74" i="37"/>
  <c r="BR74" i="37"/>
  <c r="BY74" i="37"/>
  <c r="BZ74" i="37"/>
  <c r="CA74" i="37"/>
  <c r="CB74" i="37"/>
  <c r="CC74" i="37"/>
  <c r="CD74" i="37"/>
  <c r="CE74" i="37"/>
  <c r="CF74" i="37"/>
  <c r="CG74" i="37"/>
  <c r="CH74" i="37"/>
  <c r="CI74" i="37"/>
  <c r="CJ74" i="37"/>
  <c r="CK74" i="37"/>
  <c r="CL74" i="37"/>
  <c r="CM74" i="37"/>
  <c r="CN74" i="37"/>
  <c r="CO74" i="37"/>
  <c r="CP74" i="37"/>
  <c r="CQ74" i="37"/>
  <c r="CR74" i="37"/>
  <c r="CS74" i="37"/>
  <c r="CT74" i="37"/>
  <c r="CU74" i="37"/>
  <c r="CV74" i="37"/>
  <c r="CW74" i="37"/>
  <c r="CX74" i="37"/>
  <c r="CY74" i="37"/>
  <c r="BN75" i="37"/>
  <c r="BO75" i="37"/>
  <c r="BP75" i="37"/>
  <c r="BQ75" i="37"/>
  <c r="BR75" i="37"/>
  <c r="BY75" i="37"/>
  <c r="BZ75" i="37"/>
  <c r="CA75" i="37"/>
  <c r="CB75" i="37"/>
  <c r="CC75" i="37"/>
  <c r="CD75" i="37"/>
  <c r="CE75" i="37"/>
  <c r="CF75" i="37"/>
  <c r="CG75" i="37"/>
  <c r="CH75" i="37"/>
  <c r="CI75" i="37"/>
  <c r="CJ75" i="37"/>
  <c r="CK75" i="37"/>
  <c r="CL75" i="37"/>
  <c r="CM75" i="37"/>
  <c r="CN75" i="37"/>
  <c r="CO75" i="37"/>
  <c r="CP75" i="37"/>
  <c r="CQ75" i="37"/>
  <c r="CR75" i="37"/>
  <c r="CS75" i="37"/>
  <c r="CT75" i="37"/>
  <c r="CU75" i="37"/>
  <c r="CV75" i="37"/>
  <c r="CW75" i="37"/>
  <c r="CX75" i="37"/>
  <c r="CY75" i="37"/>
  <c r="BN76" i="37"/>
  <c r="BO76" i="37"/>
  <c r="BP76" i="37"/>
  <c r="BQ76" i="37"/>
  <c r="BR76" i="37"/>
  <c r="BY76" i="37"/>
  <c r="BZ76" i="37"/>
  <c r="CA76" i="37"/>
  <c r="CB76" i="37"/>
  <c r="CC76" i="37"/>
  <c r="CD76" i="37"/>
  <c r="CE76" i="37"/>
  <c r="CF76" i="37"/>
  <c r="CG76" i="37"/>
  <c r="CH76" i="37"/>
  <c r="CI76" i="37"/>
  <c r="CJ76" i="37"/>
  <c r="CK76" i="37"/>
  <c r="CL76" i="37"/>
  <c r="CM76" i="37"/>
  <c r="CN76" i="37"/>
  <c r="CO76" i="37"/>
  <c r="CP76" i="37"/>
  <c r="CQ76" i="37"/>
  <c r="CR76" i="37"/>
  <c r="CS76" i="37"/>
  <c r="CT76" i="37"/>
  <c r="CU76" i="37"/>
  <c r="CV76" i="37"/>
  <c r="CW76" i="37"/>
  <c r="CX76" i="37"/>
  <c r="CY76" i="37"/>
  <c r="BN77" i="37"/>
  <c r="BO77" i="37"/>
  <c r="BP77" i="37"/>
  <c r="BQ77" i="37"/>
  <c r="BR77" i="37"/>
  <c r="BY77" i="37"/>
  <c r="BZ77" i="37"/>
  <c r="CA77" i="37"/>
  <c r="CB77" i="37"/>
  <c r="CC77" i="37"/>
  <c r="CD77" i="37"/>
  <c r="CE77" i="37"/>
  <c r="CF77" i="37"/>
  <c r="CG77" i="37"/>
  <c r="CH77" i="37"/>
  <c r="CI77" i="37"/>
  <c r="CJ77" i="37"/>
  <c r="CK77" i="37"/>
  <c r="CL77" i="37"/>
  <c r="CM77" i="37"/>
  <c r="CN77" i="37"/>
  <c r="CO77" i="37"/>
  <c r="CP77" i="37"/>
  <c r="CQ77" i="37"/>
  <c r="CR77" i="37"/>
  <c r="CS77" i="37"/>
  <c r="CT77" i="37"/>
  <c r="CU77" i="37"/>
  <c r="CV77" i="37"/>
  <c r="CW77" i="37"/>
  <c r="CX77" i="37"/>
  <c r="CY77" i="37"/>
  <c r="BN78" i="37"/>
  <c r="BO78" i="37"/>
  <c r="BP78" i="37"/>
  <c r="BQ78" i="37"/>
  <c r="BR78" i="37"/>
  <c r="BY78" i="37"/>
  <c r="BZ78" i="37"/>
  <c r="CA78" i="37"/>
  <c r="CB78" i="37"/>
  <c r="CC78" i="37"/>
  <c r="CD78" i="37"/>
  <c r="CE78" i="37"/>
  <c r="CF78" i="37"/>
  <c r="CG78" i="37"/>
  <c r="CH78" i="37"/>
  <c r="CI78" i="37"/>
  <c r="CJ78" i="37"/>
  <c r="CK78" i="37"/>
  <c r="CL78" i="37"/>
  <c r="CM78" i="37"/>
  <c r="CN78" i="37"/>
  <c r="CO78" i="37"/>
  <c r="CP78" i="37"/>
  <c r="CQ78" i="37"/>
  <c r="CR78" i="37"/>
  <c r="CS78" i="37"/>
  <c r="CT78" i="37"/>
  <c r="CU78" i="37"/>
  <c r="CV78" i="37"/>
  <c r="CW78" i="37"/>
  <c r="CX78" i="37"/>
  <c r="CY78" i="37"/>
  <c r="BN79" i="37"/>
  <c r="BO79" i="37"/>
  <c r="BP79" i="37"/>
  <c r="BQ79" i="37"/>
  <c r="BR79" i="37"/>
  <c r="BY79" i="37"/>
  <c r="BZ79" i="37"/>
  <c r="CA79" i="37"/>
  <c r="CB79" i="37"/>
  <c r="CC79" i="37"/>
  <c r="CD79" i="37"/>
  <c r="CE79" i="37"/>
  <c r="CF79" i="37"/>
  <c r="CG79" i="37"/>
  <c r="CH79" i="37"/>
  <c r="CI79" i="37"/>
  <c r="CJ79" i="37"/>
  <c r="CK79" i="37"/>
  <c r="CL79" i="37"/>
  <c r="CM79" i="37"/>
  <c r="CN79" i="37"/>
  <c r="CO79" i="37"/>
  <c r="CP79" i="37"/>
  <c r="CQ79" i="37"/>
  <c r="CR79" i="37"/>
  <c r="CS79" i="37"/>
  <c r="CT79" i="37"/>
  <c r="CU79" i="37"/>
  <c r="CV79" i="37"/>
  <c r="CW79" i="37"/>
  <c r="CX79" i="37"/>
  <c r="CY79" i="37"/>
  <c r="BN80" i="37"/>
  <c r="BO80" i="37"/>
  <c r="BP80" i="37"/>
  <c r="BQ80" i="37"/>
  <c r="BR80" i="37"/>
  <c r="BY80" i="37"/>
  <c r="BZ80" i="37"/>
  <c r="CA80" i="37"/>
  <c r="CB80" i="37"/>
  <c r="CC80" i="37"/>
  <c r="CD80" i="37"/>
  <c r="CE80" i="37"/>
  <c r="CF80" i="37"/>
  <c r="CG80" i="37"/>
  <c r="CH80" i="37"/>
  <c r="CI80" i="37"/>
  <c r="CJ80" i="37"/>
  <c r="CK80" i="37"/>
  <c r="CL80" i="37"/>
  <c r="CM80" i="37"/>
  <c r="CN80" i="37"/>
  <c r="CO80" i="37"/>
  <c r="CP80" i="37"/>
  <c r="CQ80" i="37"/>
  <c r="CR80" i="37"/>
  <c r="CS80" i="37"/>
  <c r="CT80" i="37"/>
  <c r="CU80" i="37"/>
  <c r="CV80" i="37"/>
  <c r="CW80" i="37"/>
  <c r="CX80" i="37"/>
  <c r="CY80" i="37"/>
  <c r="BN81" i="37"/>
  <c r="BO81" i="37"/>
  <c r="BP81" i="37"/>
  <c r="BQ81" i="37"/>
  <c r="BR81" i="37"/>
  <c r="BY81" i="37"/>
  <c r="BZ81" i="37"/>
  <c r="CA81" i="37"/>
  <c r="CB81" i="37"/>
  <c r="CC81" i="37"/>
  <c r="CD81" i="37"/>
  <c r="CE81" i="37"/>
  <c r="CF81" i="37"/>
  <c r="CG81" i="37"/>
  <c r="CH81" i="37"/>
  <c r="CI81" i="37"/>
  <c r="CJ81" i="37"/>
  <c r="CK81" i="37"/>
  <c r="CL81" i="37"/>
  <c r="CM81" i="37"/>
  <c r="CN81" i="37"/>
  <c r="CO81" i="37"/>
  <c r="CP81" i="37"/>
  <c r="CQ81" i="37"/>
  <c r="CR81" i="37"/>
  <c r="CS81" i="37"/>
  <c r="CT81" i="37"/>
  <c r="CU81" i="37"/>
  <c r="CV81" i="37"/>
  <c r="CW81" i="37"/>
  <c r="CX81" i="37"/>
  <c r="CY81" i="37"/>
  <c r="BN82" i="37"/>
  <c r="BO82" i="37"/>
  <c r="BP82" i="37"/>
  <c r="BQ82" i="37"/>
  <c r="BR82" i="37"/>
  <c r="BY82" i="37"/>
  <c r="BZ82" i="37"/>
  <c r="CA82" i="37"/>
  <c r="CB82" i="37"/>
  <c r="CC82" i="37"/>
  <c r="CD82" i="37"/>
  <c r="CE82" i="37"/>
  <c r="CF82" i="37"/>
  <c r="CG82" i="37"/>
  <c r="CH82" i="37"/>
  <c r="CI82" i="37"/>
  <c r="CJ82" i="37"/>
  <c r="CK82" i="37"/>
  <c r="CL82" i="37"/>
  <c r="CM82" i="37"/>
  <c r="CN82" i="37"/>
  <c r="CO82" i="37"/>
  <c r="CP82" i="37"/>
  <c r="CQ82" i="37"/>
  <c r="CR82" i="37"/>
  <c r="CS82" i="37"/>
  <c r="CT82" i="37"/>
  <c r="CU82" i="37"/>
  <c r="CV82" i="37"/>
  <c r="CW82" i="37"/>
  <c r="CX82" i="37"/>
  <c r="CY82" i="37"/>
  <c r="BN83" i="37"/>
  <c r="BO83" i="37"/>
  <c r="BP83" i="37"/>
  <c r="BQ83" i="37"/>
  <c r="BR83" i="37"/>
  <c r="BY83" i="37"/>
  <c r="BZ83" i="37"/>
  <c r="CA83" i="37"/>
  <c r="CB83" i="37"/>
  <c r="CC83" i="37"/>
  <c r="CD83" i="37"/>
  <c r="CE83" i="37"/>
  <c r="CF83" i="37"/>
  <c r="CG83" i="37"/>
  <c r="CH83" i="37"/>
  <c r="CI83" i="37"/>
  <c r="CJ83" i="37"/>
  <c r="CK83" i="37"/>
  <c r="CL83" i="37"/>
  <c r="CM83" i="37"/>
  <c r="CN83" i="37"/>
  <c r="CO83" i="37"/>
  <c r="CP83" i="37"/>
  <c r="CQ83" i="37"/>
  <c r="CR83" i="37"/>
  <c r="CS83" i="37"/>
  <c r="CT83" i="37"/>
  <c r="CU83" i="37"/>
  <c r="CV83" i="37"/>
  <c r="CW83" i="37"/>
  <c r="CX83" i="37"/>
  <c r="CY83" i="37"/>
  <c r="BN84" i="37"/>
  <c r="BO84" i="37"/>
  <c r="BP84" i="37"/>
  <c r="BQ84" i="37"/>
  <c r="BR84" i="37"/>
  <c r="BY84" i="37"/>
  <c r="BZ84" i="37"/>
  <c r="CA84" i="37"/>
  <c r="CB84" i="37"/>
  <c r="CC84" i="37"/>
  <c r="CD84" i="37"/>
  <c r="CE84" i="37"/>
  <c r="CF84" i="37"/>
  <c r="CG84" i="37"/>
  <c r="CH84" i="37"/>
  <c r="CI84" i="37"/>
  <c r="CJ84" i="37"/>
  <c r="CK84" i="37"/>
  <c r="CL84" i="37"/>
  <c r="CM84" i="37"/>
  <c r="CN84" i="37"/>
  <c r="CO84" i="37"/>
  <c r="CP84" i="37"/>
  <c r="CQ84" i="37"/>
  <c r="CR84" i="37"/>
  <c r="CS84" i="37"/>
  <c r="CT84" i="37"/>
  <c r="CU84" i="37"/>
  <c r="CV84" i="37"/>
  <c r="CW84" i="37"/>
  <c r="CX84" i="37"/>
  <c r="CY84" i="37"/>
  <c r="BN85" i="37"/>
  <c r="BO85" i="37"/>
  <c r="BP85" i="37"/>
  <c r="BQ85" i="37"/>
  <c r="BR85" i="37"/>
  <c r="BY85" i="37"/>
  <c r="BZ85" i="37"/>
  <c r="CA85" i="37"/>
  <c r="CB85" i="37"/>
  <c r="CC85" i="37"/>
  <c r="CD85" i="37"/>
  <c r="CE85" i="37"/>
  <c r="CF85" i="37"/>
  <c r="CG85" i="37"/>
  <c r="CH85" i="37"/>
  <c r="CI85" i="37"/>
  <c r="CJ85" i="37"/>
  <c r="CK85" i="37"/>
  <c r="CL85" i="37"/>
  <c r="CM85" i="37"/>
  <c r="CN85" i="37"/>
  <c r="CO85" i="37"/>
  <c r="CP85" i="37"/>
  <c r="CQ85" i="37"/>
  <c r="CR85" i="37"/>
  <c r="CS85" i="37"/>
  <c r="CT85" i="37"/>
  <c r="CU85" i="37"/>
  <c r="CV85" i="37"/>
  <c r="CW85" i="37"/>
  <c r="CX85" i="37"/>
  <c r="CY85" i="37"/>
  <c r="BN86" i="37"/>
  <c r="BO86" i="37"/>
  <c r="BP86" i="37"/>
  <c r="BQ86" i="37"/>
  <c r="BR86" i="37"/>
  <c r="BY86" i="37"/>
  <c r="BZ86" i="37"/>
  <c r="CA86" i="37"/>
  <c r="CB86" i="37"/>
  <c r="CC86" i="37"/>
  <c r="CD86" i="37"/>
  <c r="CE86" i="37"/>
  <c r="CF86" i="37"/>
  <c r="CG86" i="37"/>
  <c r="CH86" i="37"/>
  <c r="CI86" i="37"/>
  <c r="CJ86" i="37"/>
  <c r="CK86" i="37"/>
  <c r="CL86" i="37"/>
  <c r="CM86" i="37"/>
  <c r="CN86" i="37"/>
  <c r="CO86" i="37"/>
  <c r="CP86" i="37"/>
  <c r="CQ86" i="37"/>
  <c r="CR86" i="37"/>
  <c r="CS86" i="37"/>
  <c r="CT86" i="37"/>
  <c r="CU86" i="37"/>
  <c r="CV86" i="37"/>
  <c r="CW86" i="37"/>
  <c r="CX86" i="37"/>
  <c r="CY86" i="37"/>
  <c r="BN87" i="37"/>
  <c r="BO87" i="37"/>
  <c r="BP87" i="37"/>
  <c r="BQ87" i="37"/>
  <c r="BR87" i="37"/>
  <c r="BY87" i="37"/>
  <c r="BZ87" i="37"/>
  <c r="CA87" i="37"/>
  <c r="CB87" i="37"/>
  <c r="CC87" i="37"/>
  <c r="CD87" i="37"/>
  <c r="CE87" i="37"/>
  <c r="CF87" i="37"/>
  <c r="CG87" i="37"/>
  <c r="CH87" i="37"/>
  <c r="CI87" i="37"/>
  <c r="CJ87" i="37"/>
  <c r="CK87" i="37"/>
  <c r="CL87" i="37"/>
  <c r="CM87" i="37"/>
  <c r="CN87" i="37"/>
  <c r="CO87" i="37"/>
  <c r="CP87" i="37"/>
  <c r="CQ87" i="37"/>
  <c r="CR87" i="37"/>
  <c r="CS87" i="37"/>
  <c r="CT87" i="37"/>
  <c r="CU87" i="37"/>
  <c r="CV87" i="37"/>
  <c r="CW87" i="37"/>
  <c r="CX87" i="37"/>
  <c r="CY87" i="37"/>
  <c r="BN88" i="37"/>
  <c r="BO88" i="37"/>
  <c r="BP88" i="37"/>
  <c r="BQ88" i="37"/>
  <c r="BR88" i="37"/>
  <c r="BY88" i="37"/>
  <c r="BZ88" i="37"/>
  <c r="CA88" i="37"/>
  <c r="CB88" i="37"/>
  <c r="CC88" i="37"/>
  <c r="CD88" i="37"/>
  <c r="CE88" i="37"/>
  <c r="CF88" i="37"/>
  <c r="CG88" i="37"/>
  <c r="CH88" i="37"/>
  <c r="CI88" i="37"/>
  <c r="CJ88" i="37"/>
  <c r="CK88" i="37"/>
  <c r="CL88" i="37"/>
  <c r="CM88" i="37"/>
  <c r="CN88" i="37"/>
  <c r="CO88" i="37"/>
  <c r="CP88" i="37"/>
  <c r="CQ88" i="37"/>
  <c r="CR88" i="37"/>
  <c r="CS88" i="37"/>
  <c r="CT88" i="37"/>
  <c r="CU88" i="37"/>
  <c r="CV88" i="37"/>
  <c r="CW88" i="37"/>
  <c r="CX88" i="37"/>
  <c r="CY88" i="37"/>
  <c r="BN89" i="37"/>
  <c r="BO89" i="37"/>
  <c r="BP89" i="37"/>
  <c r="BQ89" i="37"/>
  <c r="BR89" i="37"/>
  <c r="BY89" i="37"/>
  <c r="BZ89" i="37"/>
  <c r="CA89" i="37"/>
  <c r="CB89" i="37"/>
  <c r="CC89" i="37"/>
  <c r="CD89" i="37"/>
  <c r="CE89" i="37"/>
  <c r="CF89" i="37"/>
  <c r="CG89" i="37"/>
  <c r="CH89" i="37"/>
  <c r="CI89" i="37"/>
  <c r="CJ89" i="37"/>
  <c r="CK89" i="37"/>
  <c r="CL89" i="37"/>
  <c r="CM89" i="37"/>
  <c r="CN89" i="37"/>
  <c r="CO89" i="37"/>
  <c r="CP89" i="37"/>
  <c r="CQ89" i="37"/>
  <c r="CR89" i="37"/>
  <c r="CS89" i="37"/>
  <c r="CT89" i="37"/>
  <c r="CU89" i="37"/>
  <c r="CV89" i="37"/>
  <c r="CW89" i="37"/>
  <c r="CX89" i="37"/>
  <c r="CY89" i="37"/>
  <c r="BN90" i="37"/>
  <c r="BO90" i="37"/>
  <c r="BP90" i="37"/>
  <c r="BQ90" i="37"/>
  <c r="BR90" i="37"/>
  <c r="BY90" i="37"/>
  <c r="BZ90" i="37"/>
  <c r="CA90" i="37"/>
  <c r="CB90" i="37"/>
  <c r="CC90" i="37"/>
  <c r="CD90" i="37"/>
  <c r="CE90" i="37"/>
  <c r="CF90" i="37"/>
  <c r="CG90" i="37"/>
  <c r="CH90" i="37"/>
  <c r="CI90" i="37"/>
  <c r="CJ90" i="37"/>
  <c r="CK90" i="37"/>
  <c r="CL90" i="37"/>
  <c r="CM90" i="37"/>
  <c r="CN90" i="37"/>
  <c r="CO90" i="37"/>
  <c r="CP90" i="37"/>
  <c r="CQ90" i="37"/>
  <c r="CR90" i="37"/>
  <c r="CS90" i="37"/>
  <c r="CT90" i="37"/>
  <c r="CU90" i="37"/>
  <c r="CV90" i="37"/>
  <c r="CW90" i="37"/>
  <c r="CX90" i="37"/>
  <c r="CY90" i="37"/>
  <c r="BN91" i="37"/>
  <c r="BO91" i="37"/>
  <c r="BP91" i="37"/>
  <c r="BQ91" i="37"/>
  <c r="BR91" i="37"/>
  <c r="BY91" i="37"/>
  <c r="BZ91" i="37"/>
  <c r="CA91" i="37"/>
  <c r="CB91" i="37"/>
  <c r="CC91" i="37"/>
  <c r="CD91" i="37"/>
  <c r="CE91" i="37"/>
  <c r="CF91" i="37"/>
  <c r="CG91" i="37"/>
  <c r="CH91" i="37"/>
  <c r="CI91" i="37"/>
  <c r="CJ91" i="37"/>
  <c r="CK91" i="37"/>
  <c r="CL91" i="37"/>
  <c r="CM91" i="37"/>
  <c r="CN91" i="37"/>
  <c r="CO91" i="37"/>
  <c r="CP91" i="37"/>
  <c r="CQ91" i="37"/>
  <c r="CR91" i="37"/>
  <c r="CS91" i="37"/>
  <c r="CT91" i="37"/>
  <c r="CU91" i="37"/>
  <c r="CV91" i="37"/>
  <c r="CW91" i="37"/>
  <c r="CX91" i="37"/>
  <c r="CY91" i="37"/>
  <c r="BN92" i="37"/>
  <c r="BO92" i="37"/>
  <c r="BP92" i="37"/>
  <c r="BQ92" i="37"/>
  <c r="BR92" i="37"/>
  <c r="BY92" i="37"/>
  <c r="BZ92" i="37"/>
  <c r="CA92" i="37"/>
  <c r="CB92" i="37"/>
  <c r="CC92" i="37"/>
  <c r="CD92" i="37"/>
  <c r="CE92" i="37"/>
  <c r="CF92" i="37"/>
  <c r="CG92" i="37"/>
  <c r="CH92" i="37"/>
  <c r="CI92" i="37"/>
  <c r="CJ92" i="37"/>
  <c r="CK92" i="37"/>
  <c r="CL92" i="37"/>
  <c r="CM92" i="37"/>
  <c r="CN92" i="37"/>
  <c r="CO92" i="37"/>
  <c r="CP92" i="37"/>
  <c r="CQ92" i="37"/>
  <c r="CR92" i="37"/>
  <c r="CS92" i="37"/>
  <c r="CT92" i="37"/>
  <c r="CU92" i="37"/>
  <c r="CV92" i="37"/>
  <c r="CW92" i="37"/>
  <c r="CX92" i="37"/>
  <c r="CY92" i="37"/>
  <c r="BN93" i="37"/>
  <c r="BO93" i="37"/>
  <c r="BP93" i="37"/>
  <c r="BQ93" i="37"/>
  <c r="BR93" i="37"/>
  <c r="BY93" i="37"/>
  <c r="BZ93" i="37"/>
  <c r="CA93" i="37"/>
  <c r="CB93" i="37"/>
  <c r="CC93" i="37"/>
  <c r="CD93" i="37"/>
  <c r="CE93" i="37"/>
  <c r="CF93" i="37"/>
  <c r="CG93" i="37"/>
  <c r="CH93" i="37"/>
  <c r="CI93" i="37"/>
  <c r="CJ93" i="37"/>
  <c r="CK93" i="37"/>
  <c r="CL93" i="37"/>
  <c r="CM93" i="37"/>
  <c r="CN93" i="37"/>
  <c r="CO93" i="37"/>
  <c r="CP93" i="37"/>
  <c r="CQ93" i="37"/>
  <c r="CR93" i="37"/>
  <c r="CS93" i="37"/>
  <c r="CT93" i="37"/>
  <c r="CU93" i="37"/>
  <c r="CV93" i="37"/>
  <c r="CW93" i="37"/>
  <c r="CX93" i="37"/>
  <c r="CY93" i="37"/>
  <c r="BN94" i="37"/>
  <c r="BO94" i="37"/>
  <c r="BP94" i="37"/>
  <c r="BQ94" i="37"/>
  <c r="BR94" i="37"/>
  <c r="BY94" i="37"/>
  <c r="BZ94" i="37"/>
  <c r="CA94" i="37"/>
  <c r="CB94" i="37"/>
  <c r="CC94" i="37"/>
  <c r="CD94" i="37"/>
  <c r="CE94" i="37"/>
  <c r="CF94" i="37"/>
  <c r="CG94" i="37"/>
  <c r="CH94" i="37"/>
  <c r="CI94" i="37"/>
  <c r="CJ94" i="37"/>
  <c r="CK94" i="37"/>
  <c r="CL94" i="37"/>
  <c r="CM94" i="37"/>
  <c r="CN94" i="37"/>
  <c r="CO94" i="37"/>
  <c r="CP94" i="37"/>
  <c r="CQ94" i="37"/>
  <c r="CR94" i="37"/>
  <c r="CS94" i="37"/>
  <c r="CT94" i="37"/>
  <c r="CU94" i="37"/>
  <c r="CV94" i="37"/>
  <c r="CW94" i="37"/>
  <c r="CX94" i="37"/>
  <c r="CY94" i="37"/>
  <c r="BN95" i="37"/>
  <c r="BO95" i="37"/>
  <c r="BP95" i="37"/>
  <c r="BQ95" i="37"/>
  <c r="BR95" i="37"/>
  <c r="BY95" i="37"/>
  <c r="BZ95" i="37"/>
  <c r="CA95" i="37"/>
  <c r="CB95" i="37"/>
  <c r="CC95" i="37"/>
  <c r="CD95" i="37"/>
  <c r="CE95" i="37"/>
  <c r="CF95" i="37"/>
  <c r="CG95" i="37"/>
  <c r="CH95" i="37"/>
  <c r="CI95" i="37"/>
  <c r="CJ95" i="37"/>
  <c r="CK95" i="37"/>
  <c r="CL95" i="37"/>
  <c r="CM95" i="37"/>
  <c r="CN95" i="37"/>
  <c r="CO95" i="37"/>
  <c r="CP95" i="37"/>
  <c r="CQ95" i="37"/>
  <c r="CR95" i="37"/>
  <c r="CS95" i="37"/>
  <c r="CT95" i="37"/>
  <c r="CU95" i="37"/>
  <c r="CV95" i="37"/>
  <c r="CW95" i="37"/>
  <c r="CX95" i="37"/>
  <c r="CY95" i="37"/>
  <c r="BS31" i="37" l="1"/>
  <c r="BS40" i="37"/>
  <c r="BS39" i="37"/>
  <c r="BS53" i="37"/>
  <c r="BS30" i="37"/>
  <c r="BS18" i="37"/>
  <c r="BS26" i="37"/>
  <c r="BS41" i="37"/>
  <c r="BS33" i="37"/>
  <c r="BS27" i="37"/>
  <c r="BS29" i="37"/>
  <c r="BS35" i="37"/>
  <c r="BS52" i="37"/>
  <c r="BS46" i="37"/>
  <c r="BS43" i="37"/>
  <c r="BS49" i="37"/>
  <c r="BS42" i="37"/>
  <c r="BS50" i="37"/>
  <c r="BS23" i="37"/>
  <c r="BS32" i="37"/>
  <c r="BS56" i="37"/>
  <c r="BS54" i="37"/>
  <c r="BS58" i="37"/>
  <c r="BS55" i="37"/>
  <c r="BS48" i="37"/>
  <c r="BS17" i="37"/>
  <c r="BS14" i="37"/>
  <c r="BS15" i="37"/>
  <c r="BS51" i="37"/>
  <c r="BS28" i="37"/>
  <c r="BS37" i="37"/>
  <c r="BS47" i="37"/>
  <c r="BS36" i="37"/>
  <c r="BS45" i="37"/>
  <c r="BS44" i="37"/>
  <c r="BS25" i="37"/>
  <c r="BS21" i="37"/>
  <c r="BS16" i="37"/>
  <c r="BS63" i="37"/>
  <c r="BS34" i="37"/>
  <c r="BS22" i="37"/>
  <c r="BO20" i="37"/>
  <c r="BP20" i="37"/>
  <c r="BQ20" i="37"/>
  <c r="BR20" i="37"/>
  <c r="BR24" i="37"/>
  <c r="BQ24" i="37"/>
  <c r="BP24" i="37"/>
  <c r="BO24" i="37"/>
  <c r="BN24" i="37"/>
  <c r="BS24" i="37" l="1"/>
  <c r="BS20" i="37"/>
  <c r="BS96" i="37"/>
  <c r="BS66" i="37"/>
  <c r="BS73" i="37"/>
  <c r="BS79" i="37"/>
  <c r="BS82" i="37"/>
  <c r="BS86" i="37"/>
  <c r="BS89" i="37"/>
  <c r="BS93" i="37"/>
  <c r="BS88" i="37"/>
  <c r="BS68" i="37"/>
  <c r="BS75" i="37"/>
  <c r="BS83" i="37"/>
  <c r="BS87" i="37"/>
  <c r="BS90" i="37"/>
  <c r="BS94" i="37"/>
  <c r="BS95" i="37"/>
  <c r="BS70" i="37"/>
  <c r="BS77" i="37"/>
  <c r="BS80" i="37"/>
  <c r="BS84" i="37"/>
  <c r="BS91" i="37"/>
  <c r="BS92" i="37"/>
  <c r="BS64" i="37"/>
  <c r="BS78" i="37"/>
  <c r="BS81" i="37"/>
  <c r="BS85" i="37"/>
  <c r="BS69" i="37"/>
  <c r="BS67" i="37"/>
  <c r="BS72" i="37"/>
  <c r="BS71" i="37"/>
  <c r="BS76" i="37"/>
  <c r="BS74" i="37"/>
  <c r="BS65" i="37"/>
  <c r="CM8" i="37"/>
  <c r="DB96" i="37" l="1" a="1"/>
  <c r="DB96" i="37" s="1"/>
  <c r="DB47" i="37" a="1"/>
  <c r="DB47" i="37" s="1"/>
  <c r="DB23" i="37" a="1"/>
  <c r="DB23" i="37" s="1"/>
  <c r="DB16" i="37" a="1"/>
  <c r="DB16" i="37" s="1"/>
  <c r="DB39" i="37" a="1"/>
  <c r="DB39" i="37" s="1"/>
  <c r="DB80" i="37" a="1"/>
  <c r="DB80" i="37" s="1"/>
  <c r="DB52" i="37" a="1"/>
  <c r="DB52" i="37" s="1"/>
  <c r="DB42" i="37" a="1"/>
  <c r="DB42" i="37" s="1"/>
  <c r="DB28" i="37" a="1"/>
  <c r="DB28" i="37" s="1"/>
  <c r="DB90" i="37" a="1"/>
  <c r="DB90" i="37" s="1"/>
  <c r="DB69" i="37" a="1"/>
  <c r="DB69" i="37" s="1"/>
  <c r="DB49" i="37" a="1"/>
  <c r="DB49" i="37" s="1"/>
  <c r="DB40" i="37" a="1"/>
  <c r="DB40" i="37" s="1"/>
  <c r="DB86" i="37" a="1"/>
  <c r="DB86" i="37" s="1"/>
  <c r="DB67" i="37" a="1"/>
  <c r="DB67" i="37" s="1"/>
  <c r="DB57" i="37" a="1"/>
  <c r="DB57" i="37" s="1"/>
  <c r="DB30" i="37" a="1"/>
  <c r="DB30" i="37" s="1"/>
  <c r="DB26" i="37" a="1"/>
  <c r="DB26" i="37" s="1"/>
  <c r="DB88" i="37" a="1"/>
  <c r="DB88" i="37" s="1"/>
  <c r="DB72" i="37" a="1"/>
  <c r="DB72" i="37" s="1"/>
  <c r="DB45" i="37" a="1"/>
  <c r="DB45" i="37" s="1"/>
  <c r="DB35" i="37" a="1"/>
  <c r="DB35" i="37" s="1"/>
  <c r="DB24" i="37" a="1"/>
  <c r="DB24" i="37" s="1"/>
  <c r="DB71" i="37" a="1"/>
  <c r="DB71" i="37" s="1"/>
  <c r="DB79" i="37" a="1"/>
  <c r="DB79" i="37" s="1"/>
  <c r="DB95" i="37" a="1"/>
  <c r="DB95" i="37" s="1"/>
  <c r="DB77" i="37" a="1"/>
  <c r="DB77" i="37" s="1"/>
  <c r="DB41" i="37" a="1"/>
  <c r="DB41" i="37" s="1"/>
  <c r="DB83" i="37" a="1"/>
  <c r="DB83" i="37" s="1"/>
  <c r="DB68" i="37" a="1"/>
  <c r="DB68" i="37" s="1"/>
  <c r="DB37" i="37" a="1"/>
  <c r="DB37" i="37" s="1"/>
  <c r="DB19" i="37" a="1"/>
  <c r="DB19" i="37" s="1"/>
  <c r="DB82" i="37" a="1"/>
  <c r="DB82" i="37" s="1"/>
  <c r="DB66" i="37" a="1"/>
  <c r="DB66" i="37" s="1"/>
  <c r="DB91" i="37" a="1"/>
  <c r="DB91" i="37" s="1"/>
  <c r="DB85" i="37" a="1"/>
  <c r="DB85" i="37" s="1"/>
  <c r="DB65" i="37" a="1"/>
  <c r="DB65" i="37" s="1"/>
  <c r="DB51" i="37" a="1"/>
  <c r="DB51" i="37" s="1"/>
  <c r="DB20" i="37" a="1"/>
  <c r="DB20" i="37" s="1"/>
  <c r="DB53" i="37" a="1"/>
  <c r="DB53" i="37" s="1"/>
  <c r="DB87" i="37" a="1"/>
  <c r="DB87" i="37" s="1"/>
  <c r="DB61" i="37" a="1"/>
  <c r="DB61" i="37" s="1"/>
  <c r="DB70" i="37" a="1"/>
  <c r="DB70" i="37" s="1"/>
  <c r="DB43" i="37" a="1"/>
  <c r="DB43" i="37" s="1"/>
  <c r="DB33" i="37" a="1"/>
  <c r="DB33" i="37" s="1"/>
  <c r="DB15" i="37" a="1"/>
  <c r="DB15" i="37" s="1"/>
  <c r="DB76" i="37" a="1"/>
  <c r="DB76" i="37" s="1"/>
  <c r="DB63" i="37" a="1"/>
  <c r="DB63" i="37" s="1"/>
  <c r="DB44" i="37" a="1"/>
  <c r="DB44" i="37" s="1"/>
  <c r="DB22" i="37" a="1"/>
  <c r="DB22" i="37" s="1"/>
  <c r="DB93" i="37" a="1"/>
  <c r="DB93" i="37" s="1"/>
  <c r="DB74" i="37" a="1"/>
  <c r="DB74" i="37" s="1"/>
  <c r="DB60" i="37" a="1"/>
  <c r="DB60" i="37" s="1"/>
  <c r="DB55" i="37" a="1"/>
  <c r="DB55" i="37" s="1"/>
  <c r="DB38" i="37" a="1"/>
  <c r="DB38" i="37" s="1"/>
  <c r="DB29" i="37" a="1"/>
  <c r="DB29" i="37" s="1"/>
  <c r="DB94" i="37" a="1"/>
  <c r="DB94" i="37" s="1"/>
  <c r="DB81" i="37" a="1"/>
  <c r="DB81" i="37" s="1"/>
  <c r="DB64" i="37" a="1"/>
  <c r="DB64" i="37" s="1"/>
  <c r="DB56" i="37" a="1"/>
  <c r="DB56" i="37" s="1"/>
  <c r="DB25" i="37" a="1"/>
  <c r="DB25" i="37" s="1"/>
  <c r="DB21" i="37" a="1"/>
  <c r="DB21" i="37" s="1"/>
  <c r="DB34" i="37" a="1"/>
  <c r="DB34" i="37" s="1"/>
  <c r="DB58" i="37" a="1"/>
  <c r="DB58" i="37" s="1"/>
  <c r="DB84" i="37" a="1"/>
  <c r="DB84" i="37" s="1"/>
  <c r="DB46" i="37" a="1"/>
  <c r="DB46" i="37" s="1"/>
  <c r="DB50" i="37" a="1"/>
  <c r="DB50" i="37" s="1"/>
  <c r="DB32" i="37" a="1"/>
  <c r="DB32" i="37" s="1"/>
  <c r="DB75" i="37" a="1"/>
  <c r="DB75" i="37" s="1"/>
  <c r="DB62" i="37" a="1"/>
  <c r="DB62" i="37" s="1"/>
  <c r="DB48" i="37" a="1"/>
  <c r="DB48" i="37" s="1"/>
  <c r="DB31" i="37" a="1"/>
  <c r="DB31" i="37" s="1"/>
  <c r="DB14" i="37" a="1"/>
  <c r="DB14" i="37" s="1"/>
  <c r="DB89" i="37" a="1"/>
  <c r="DB89" i="37" s="1"/>
  <c r="DB73" i="37" a="1"/>
  <c r="DB73" i="37" s="1"/>
  <c r="DB59" i="37" a="1"/>
  <c r="DB59" i="37" s="1"/>
  <c r="DB18" i="37" a="1"/>
  <c r="DB18" i="37" s="1"/>
  <c r="DB27" i="37" a="1"/>
  <c r="DB27" i="37" s="1"/>
  <c r="DB92" i="37" a="1"/>
  <c r="DB92" i="37" s="1"/>
  <c r="DB78" i="37" a="1"/>
  <c r="DB78" i="37" s="1"/>
  <c r="DB54" i="37" a="1"/>
  <c r="DB54" i="37" s="1"/>
  <c r="DB36" i="37" a="1"/>
  <c r="DB36" i="37" s="1"/>
  <c r="DB17" i="37" a="1"/>
  <c r="DB17" i="37" s="1"/>
  <c r="D5" i="37" l="1"/>
  <c r="BU49" i="24" l="1"/>
  <c r="BV49" i="24" s="1"/>
  <c r="BP49" i="24"/>
  <c r="BL49" i="24"/>
  <c r="BN49" i="24" s="1"/>
  <c r="BU48" i="24"/>
  <c r="BV48" i="24" s="1"/>
  <c r="BP48" i="24"/>
  <c r="BL48" i="24"/>
  <c r="BU47" i="24"/>
  <c r="BV47" i="24" s="1"/>
  <c r="BP47" i="24"/>
  <c r="BL47" i="24"/>
  <c r="BU46" i="24"/>
  <c r="BV46" i="24" s="1"/>
  <c r="BP46" i="24"/>
  <c r="BL46" i="24"/>
  <c r="BV45" i="24"/>
  <c r="BU45" i="24"/>
  <c r="BP45" i="24"/>
  <c r="BL45" i="24"/>
  <c r="BN45" i="24" s="1"/>
  <c r="BQ45" i="24" s="1"/>
  <c r="BU44" i="24"/>
  <c r="BV44" i="24" s="1"/>
  <c r="BP44" i="24"/>
  <c r="BL44" i="24"/>
  <c r="BN44" i="24" s="1"/>
  <c r="BQ44" i="24" s="1"/>
  <c r="BW44" i="24" s="1"/>
  <c r="BV43" i="24"/>
  <c r="BU43" i="24"/>
  <c r="BP43" i="24"/>
  <c r="BL43" i="24"/>
  <c r="BU42" i="24"/>
  <c r="BV42" i="24" s="1"/>
  <c r="BP42" i="24"/>
  <c r="BL42" i="24"/>
  <c r="BN42" i="24" s="1"/>
  <c r="BU41" i="24"/>
  <c r="BV41" i="24" s="1"/>
  <c r="BP41" i="24"/>
  <c r="BL41" i="24"/>
  <c r="BN41" i="24" s="1"/>
  <c r="BQ41" i="24" s="1"/>
  <c r="BW41" i="24" s="1"/>
  <c r="BU40" i="24"/>
  <c r="BV40" i="24" s="1"/>
  <c r="BP40" i="24"/>
  <c r="BL40" i="24"/>
  <c r="BN40" i="24" s="1"/>
  <c r="BQ40" i="24" s="1"/>
  <c r="BU39" i="24"/>
  <c r="BV39" i="24" s="1"/>
  <c r="BP39" i="24"/>
  <c r="BL39" i="24"/>
  <c r="BV38" i="24"/>
  <c r="BU38" i="24"/>
  <c r="BP38" i="24"/>
  <c r="BL38" i="24"/>
  <c r="BN38" i="24" s="1"/>
  <c r="BU37" i="24"/>
  <c r="BV37" i="24" s="1"/>
  <c r="BP37" i="24"/>
  <c r="BL37" i="24"/>
  <c r="BN37" i="24" s="1"/>
  <c r="BQ37" i="24" s="1"/>
  <c r="BU36" i="24"/>
  <c r="BV36" i="24" s="1"/>
  <c r="BP36" i="24"/>
  <c r="BL36" i="24"/>
  <c r="BN36" i="24" s="1"/>
  <c r="BQ36" i="24" s="1"/>
  <c r="BW36" i="24" s="1"/>
  <c r="BU35" i="24"/>
  <c r="BV35" i="24" s="1"/>
  <c r="BP35" i="24"/>
  <c r="BL35" i="24"/>
  <c r="BU34" i="24"/>
  <c r="BV34" i="24" s="1"/>
  <c r="BP34" i="24"/>
  <c r="BQ34" i="24" s="1"/>
  <c r="BU33" i="24"/>
  <c r="BV33" i="24" s="1"/>
  <c r="BP33" i="24"/>
  <c r="BQ33" i="24" s="1"/>
  <c r="BU32" i="24"/>
  <c r="BV32" i="24" s="1"/>
  <c r="BP32" i="24"/>
  <c r="BL32" i="24"/>
  <c r="BN32" i="24" s="1"/>
  <c r="BQ32" i="24" s="1"/>
  <c r="BU31" i="24"/>
  <c r="BV31" i="24" s="1"/>
  <c r="BP31" i="24"/>
  <c r="BL31" i="24"/>
  <c r="BV30" i="24"/>
  <c r="BU30" i="24"/>
  <c r="BP30" i="24"/>
  <c r="BL30" i="24"/>
  <c r="BU29" i="24"/>
  <c r="BV29" i="24" s="1"/>
  <c r="BP29" i="24"/>
  <c r="BL29" i="24"/>
  <c r="BN29" i="24" s="1"/>
  <c r="BQ29" i="24" s="1"/>
  <c r="BW29" i="24" s="1"/>
  <c r="BU28" i="24"/>
  <c r="BV28" i="24" s="1"/>
  <c r="BP28" i="24"/>
  <c r="BL28" i="24"/>
  <c r="BN28" i="24" s="1"/>
  <c r="BQ28" i="24" s="1"/>
  <c r="BU27" i="24"/>
  <c r="BV27" i="24" s="1"/>
  <c r="BP27" i="24"/>
  <c r="BL27" i="24"/>
  <c r="BN27" i="24" s="1"/>
  <c r="BQ27" i="24" s="1"/>
  <c r="BW27" i="24" s="1"/>
  <c r="BU26" i="24"/>
  <c r="BV26" i="24" s="1"/>
  <c r="BP26" i="24"/>
  <c r="BL26" i="24"/>
  <c r="BQ26" i="24" s="1"/>
  <c r="BU25" i="24"/>
  <c r="BV25" i="24" s="1"/>
  <c r="BP25" i="24"/>
  <c r="BL25" i="24"/>
  <c r="BN25" i="24" s="1"/>
  <c r="BU24" i="24"/>
  <c r="BV24" i="24" s="1"/>
  <c r="BP24" i="24"/>
  <c r="BL24" i="24"/>
  <c r="BN24" i="24" s="1"/>
  <c r="BQ24" i="24" s="1"/>
  <c r="BU23" i="24"/>
  <c r="BV23" i="24" s="1"/>
  <c r="BP23" i="24"/>
  <c r="BQ23" i="24" s="1"/>
  <c r="BW23" i="24" s="1"/>
  <c r="BU22" i="24"/>
  <c r="BV22" i="24" s="1"/>
  <c r="BP22" i="24"/>
  <c r="BL22" i="24"/>
  <c r="BN22" i="24" s="1"/>
  <c r="BU21" i="24"/>
  <c r="BV21" i="24" s="1"/>
  <c r="BP21" i="24"/>
  <c r="BL21" i="24"/>
  <c r="BU20" i="24"/>
  <c r="BV20" i="24" s="1"/>
  <c r="BP20" i="24"/>
  <c r="BL20" i="24"/>
  <c r="BN20" i="24" s="1"/>
  <c r="BQ20" i="24" s="1"/>
  <c r="BW20" i="24" s="1"/>
  <c r="BU19" i="24"/>
  <c r="BV19" i="24" s="1"/>
  <c r="BP19" i="24"/>
  <c r="BL19" i="24"/>
  <c r="BN19" i="24" s="1"/>
  <c r="BU18" i="24"/>
  <c r="BV18" i="24" s="1"/>
  <c r="BP18" i="24"/>
  <c r="BL18" i="24"/>
  <c r="BU17" i="24"/>
  <c r="BV17" i="24" s="1"/>
  <c r="BP17" i="24"/>
  <c r="BL17" i="24"/>
  <c r="BN17" i="24" s="1"/>
  <c r="BU16" i="24"/>
  <c r="BV16" i="24" s="1"/>
  <c r="BP16" i="24"/>
  <c r="BL16" i="24"/>
  <c r="BN16" i="24" s="1"/>
  <c r="BQ16" i="24" s="1"/>
  <c r="BU15" i="24"/>
  <c r="BV15" i="24" s="1"/>
  <c r="BW15" i="24" s="1"/>
  <c r="BP15" i="24"/>
  <c r="BU14" i="24"/>
  <c r="BV14" i="24" s="1"/>
  <c r="BW14" i="24" s="1"/>
  <c r="BP14" i="24"/>
  <c r="BU13" i="24"/>
  <c r="BV13" i="24" s="1"/>
  <c r="BP13" i="24"/>
  <c r="BL13" i="24"/>
  <c r="BN13" i="24" s="1"/>
  <c r="BQ13" i="24" s="1"/>
  <c r="BW13" i="24" s="1"/>
  <c r="BU12" i="24"/>
  <c r="BV12" i="24" s="1"/>
  <c r="BP12" i="24"/>
  <c r="BL12" i="24"/>
  <c r="BN12" i="24" s="1"/>
  <c r="BQ12" i="24" s="1"/>
  <c r="BU11" i="24"/>
  <c r="BV11" i="24" s="1"/>
  <c r="BP11" i="24"/>
  <c r="BL11" i="24"/>
  <c r="BN11" i="24" s="1"/>
  <c r="BU10" i="24"/>
  <c r="BV10" i="24" s="1"/>
  <c r="BP10" i="24"/>
  <c r="BL10" i="24"/>
  <c r="BN10" i="24" s="1"/>
  <c r="BU9" i="24"/>
  <c r="BV9" i="24" s="1"/>
  <c r="BP9" i="24"/>
  <c r="BL9" i="24"/>
  <c r="BN9" i="24" s="1"/>
  <c r="BU8" i="24"/>
  <c r="BV8" i="24" s="1"/>
  <c r="BP8" i="24"/>
  <c r="BL8" i="24"/>
  <c r="BU7" i="24"/>
  <c r="BV7" i="24" s="1"/>
  <c r="BP7" i="24"/>
  <c r="BL7" i="24"/>
  <c r="BN7" i="24" s="1"/>
  <c r="BD5" i="24"/>
  <c r="BQ17" i="24" l="1"/>
  <c r="BQ25" i="24"/>
  <c r="BW25" i="24" s="1"/>
  <c r="BW32" i="24"/>
  <c r="BW40" i="24"/>
  <c r="BQ10" i="24"/>
  <c r="BW10" i="24" s="1"/>
  <c r="BN39" i="24"/>
  <c r="BQ39" i="24" s="1"/>
  <c r="BW39" i="24" s="1"/>
  <c r="BW45" i="24"/>
  <c r="BN46" i="24"/>
  <c r="BQ46" i="24" s="1"/>
  <c r="BW46" i="24" s="1"/>
  <c r="BN47" i="24"/>
  <c r="BQ47" i="24" s="1"/>
  <c r="BW47" i="24" s="1"/>
  <c r="BW16" i="24"/>
  <c r="BW26" i="24"/>
  <c r="BW34" i="24"/>
  <c r="BW37" i="24"/>
  <c r="BW17" i="24"/>
  <c r="BQ11" i="24"/>
  <c r="BW11" i="24" s="1"/>
  <c r="BQ7" i="24"/>
  <c r="BW7" i="24" s="1"/>
  <c r="BQ21" i="24"/>
  <c r="BW21" i="24" s="1"/>
  <c r="BN30" i="24"/>
  <c r="BQ30" i="24" s="1"/>
  <c r="BW30" i="24" s="1"/>
  <c r="BW33" i="24"/>
  <c r="BQ42" i="24"/>
  <c r="BW42" i="24" s="1"/>
  <c r="BQ49" i="24"/>
  <c r="BW49" i="24" s="1"/>
  <c r="BW28" i="24"/>
  <c r="BV5" i="24"/>
  <c r="BW12" i="24"/>
  <c r="BW24" i="24"/>
  <c r="BQ9" i="24"/>
  <c r="BW9" i="24" s="1"/>
  <c r="BQ19" i="24"/>
  <c r="BW19" i="24" s="1"/>
  <c r="BQ22" i="24"/>
  <c r="BW22" i="24" s="1"/>
  <c r="BQ38" i="24"/>
  <c r="BW38" i="24" s="1"/>
  <c r="BN48" i="24"/>
  <c r="BQ48" i="24" s="1"/>
  <c r="BW48" i="24" s="1"/>
  <c r="BN8" i="24"/>
  <c r="BQ8" i="24" s="1"/>
  <c r="BN18" i="24"/>
  <c r="BQ18" i="24" s="1"/>
  <c r="BW18" i="24" s="1"/>
  <c r="BN35" i="24"/>
  <c r="BQ35" i="24" s="1"/>
  <c r="BW35" i="24" s="1"/>
  <c r="BN43" i="24"/>
  <c r="BQ43" i="24" s="1"/>
  <c r="BW43" i="24" s="1"/>
  <c r="BN31" i="24"/>
  <c r="BQ31" i="24" s="1"/>
  <c r="BW31" i="24" s="1"/>
  <c r="BW8" i="24" l="1"/>
  <c r="BQ5" i="24"/>
  <c r="X31" i="24" l="1"/>
  <c r="X49" i="24"/>
  <c r="BX49" i="24" s="1"/>
  <c r="X20" i="24"/>
  <c r="X21" i="24"/>
  <c r="X37" i="24"/>
  <c r="BX37" i="24" s="1"/>
  <c r="X38" i="24"/>
  <c r="BX38" i="24" s="1"/>
  <c r="X47" i="24"/>
  <c r="BX47" i="24" s="1"/>
  <c r="X18" i="24"/>
  <c r="X34" i="24"/>
  <c r="X40" i="24"/>
  <c r="BX40" i="24" s="1"/>
  <c r="X27" i="24"/>
  <c r="X22" i="24"/>
  <c r="X44" i="24"/>
  <c r="BX44" i="24" s="1"/>
  <c r="X15" i="24"/>
  <c r="X26" i="24"/>
  <c r="X43" i="24"/>
  <c r="BX43" i="24" s="1"/>
  <c r="X13" i="24"/>
  <c r="X14" i="24"/>
  <c r="X30" i="24"/>
  <c r="X29" i="24"/>
  <c r="X46" i="24"/>
  <c r="BX46" i="24" s="1"/>
  <c r="X17" i="24"/>
  <c r="X7" i="24"/>
  <c r="X23" i="24"/>
  <c r="X48" i="24"/>
  <c r="BX48" i="24" s="1"/>
  <c r="X19" i="24"/>
  <c r="X42" i="24"/>
  <c r="BX42" i="24" s="1"/>
  <c r="X9" i="24"/>
  <c r="X12" i="24"/>
  <c r="X28" i="24"/>
  <c r="X24" i="24"/>
  <c r="X39" i="24"/>
  <c r="BX39" i="24" s="1"/>
  <c r="X8" i="24"/>
  <c r="X11" i="24"/>
  <c r="X32" i="24"/>
  <c r="X41" i="24"/>
  <c r="BX41" i="24" s="1"/>
  <c r="X36" i="24"/>
  <c r="BX36" i="24" s="1"/>
  <c r="X10" i="24"/>
  <c r="X25" i="24"/>
  <c r="X33" i="24"/>
  <c r="X16" i="24"/>
  <c r="X45" i="24"/>
  <c r="BX45" i="24" s="1"/>
  <c r="X35" i="24"/>
  <c r="BX35" i="24" s="1"/>
  <c r="R31" i="24" l="1"/>
  <c r="S31" i="24" s="1"/>
  <c r="BX31" i="24"/>
  <c r="R17" i="24"/>
  <c r="S17" i="24" s="1"/>
  <c r="BX17" i="24"/>
  <c r="R19" i="24"/>
  <c r="S19" i="24" s="1"/>
  <c r="BX19" i="24"/>
  <c r="R14" i="24"/>
  <c r="S14" i="24" s="1"/>
  <c r="BX14" i="24"/>
  <c r="R22" i="24"/>
  <c r="S22" i="24" s="1"/>
  <c r="BX22" i="24"/>
  <c r="R33" i="24"/>
  <c r="S33" i="24" s="1"/>
  <c r="BX33" i="24"/>
  <c r="R25" i="24"/>
  <c r="S25" i="24" s="1"/>
  <c r="BX25" i="24"/>
  <c r="R24" i="24"/>
  <c r="S24" i="24" s="1"/>
  <c r="BX24" i="24"/>
  <c r="R13" i="24"/>
  <c r="S13" i="24" s="1"/>
  <c r="BX13" i="24"/>
  <c r="R27" i="24"/>
  <c r="S27" i="24" s="1"/>
  <c r="BX27" i="24"/>
  <c r="R18" i="24"/>
  <c r="S18" i="24" s="1"/>
  <c r="BX18" i="24"/>
  <c r="R10" i="24"/>
  <c r="S10" i="24" s="1"/>
  <c r="BX10" i="24"/>
  <c r="R28" i="24"/>
  <c r="S28" i="24" s="1"/>
  <c r="BX28" i="24"/>
  <c r="R21" i="24"/>
  <c r="S21" i="24" s="1"/>
  <c r="BX21" i="24"/>
  <c r="R30" i="24"/>
  <c r="S30" i="24" s="1"/>
  <c r="BX30" i="24"/>
  <c r="R16" i="24"/>
  <c r="S16" i="24" s="1"/>
  <c r="BX16" i="24"/>
  <c r="R32" i="24"/>
  <c r="S32" i="24" s="1"/>
  <c r="BX32" i="24"/>
  <c r="R11" i="24"/>
  <c r="S11" i="24" s="1"/>
  <c r="BX11" i="24"/>
  <c r="R12" i="24"/>
  <c r="S12" i="24" s="1"/>
  <c r="BX12" i="24"/>
  <c r="R23" i="24"/>
  <c r="S23" i="24" s="1"/>
  <c r="BX23" i="24"/>
  <c r="R26" i="24"/>
  <c r="BX26" i="24"/>
  <c r="R20" i="24"/>
  <c r="S20" i="24" s="1"/>
  <c r="BX20" i="24"/>
  <c r="R8" i="24"/>
  <c r="S8" i="24" s="1"/>
  <c r="BX8" i="24"/>
  <c r="R9" i="24"/>
  <c r="S9" i="24" s="1"/>
  <c r="BX9" i="24"/>
  <c r="R7" i="24"/>
  <c r="S7" i="24" s="1"/>
  <c r="BX7" i="24"/>
  <c r="R29" i="24"/>
  <c r="S29" i="24" s="1"/>
  <c r="BX29" i="24"/>
  <c r="R15" i="24"/>
  <c r="S15" i="24" s="1"/>
  <c r="BX15" i="24"/>
  <c r="R34" i="24"/>
  <c r="S34" i="24" s="1"/>
  <c r="BX34" i="24"/>
  <c r="BX5" i="24" l="1"/>
  <c r="B65" i="37" l="1"/>
  <c r="B66" i="37" s="1"/>
  <c r="B67" i="37" s="1"/>
  <c r="B68" i="37" s="1"/>
  <c r="B69" i="37" s="1"/>
  <c r="B70" i="37" s="1"/>
  <c r="B71" i="37" s="1"/>
  <c r="B72" i="37" s="1"/>
  <c r="B73" i="37" s="1"/>
  <c r="B74" i="37" s="1"/>
  <c r="B75" i="37" s="1"/>
  <c r="B76" i="37" s="1"/>
  <c r="B77" i="37" s="1"/>
  <c r="B78" i="37" s="1"/>
  <c r="B79" i="37" s="1"/>
  <c r="B80" i="37" s="1"/>
  <c r="B81" i="37" s="1"/>
  <c r="B82" i="37" s="1"/>
  <c r="B83" i="37" s="1"/>
  <c r="B84" i="37" s="1"/>
  <c r="B85" i="37" s="1"/>
  <c r="B86" i="37" s="1"/>
  <c r="B87" i="37" s="1"/>
  <c r="B88" i="37" s="1"/>
  <c r="B89" i="37" s="1"/>
  <c r="B90" i="37" s="1"/>
  <c r="B91" i="37" s="1"/>
  <c r="B92" i="37" s="1"/>
  <c r="B93" i="37" s="1"/>
  <c r="B94" i="37" s="1"/>
  <c r="B95" i="37" s="1"/>
  <c r="B96"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tc={2FAA1AC8-1BC1-4061-9F0C-9B1520563706}</author>
  </authors>
  <commentList>
    <comment ref="X31" authorId="0" shapeId="0" xr:uid="{2FAA1AC8-1BC1-4061-9F0C-9B1520563706}">
      <text>
        <t>[Threaded comment]
Your version of Excel allows you to read this threaded comment; however, any edits to it will get removed if the file is opened in a newer version of Excel. Learn more: https://go.microsoft.com/fwlink/?linkid=870924
Comment:
    adjust roundabout cost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<sst xmlns="http://schemas.openxmlformats.org/spreadsheetml/2006/main" count="7132" uniqueCount="1303">
  <si>
    <t xml:space="preserve"> Complete Streets Funding Program</t>
  </si>
  <si>
    <t>Project Prioritization Plan Instructions</t>
  </si>
  <si>
    <t>General Information</t>
  </si>
  <si>
    <t>Description</t>
  </si>
  <si>
    <t>Additional Resources</t>
  </si>
  <si>
    <t>Municipality</t>
  </si>
  <si>
    <t>Select your City or Town name from the drop-down list</t>
  </si>
  <si>
    <t>MassDOT District</t>
  </si>
  <si>
    <t>MassDOT District the municipality belongs to (this field will auto-fill)</t>
  </si>
  <si>
    <t>MassDOT Districts</t>
  </si>
  <si>
    <t>Name</t>
  </si>
  <si>
    <t>Input name of person filling out the form</t>
  </si>
  <si>
    <t>Title</t>
  </si>
  <si>
    <t>Input title of person filling out the form</t>
  </si>
  <si>
    <t>Date</t>
  </si>
  <si>
    <t>Input date form is completed (MM-DD-YYYY)</t>
  </si>
  <si>
    <t>Public Engagement</t>
  </si>
  <si>
    <t>Public Engagement Description</t>
  </si>
  <si>
    <t>Write a brief description (2-5 sentences) of the public engagement process and any metrics collected demonstrating its effectiveness or reach.</t>
  </si>
  <si>
    <t>Project Information</t>
  </si>
  <si>
    <t>Project Basics</t>
  </si>
  <si>
    <t>Project Priority Ranking</t>
  </si>
  <si>
    <t>Rank projects based on the results of your local prioritization process, from highest to lowest priority.</t>
  </si>
  <si>
    <t>Project Name</t>
  </si>
  <si>
    <t>Enter name of the project. It is helpful to include street name(s) and improvement type to track various projects and improvement type over time.</t>
  </si>
  <si>
    <t>Project Description</t>
  </si>
  <si>
    <t>Write a brief description (1-3 sentences) of the project components and what it intends to accomplish.</t>
  </si>
  <si>
    <t>Project Source</t>
  </si>
  <si>
    <t>Identify the analysis or planning document that identified the complete street project need. Select the type/origin of the Complete Streets project from the drop-down list. Choose one of the following:
   • Capital Improvement Program (CIP)
   • CS Needs Assessment Private Development Review
   • Roadway Maintenance Plan
   • ADA Transition Plan/Assessment 
   • Safety/Pedestrian/Bicycle Audit
   • Master Plan 
   • Scheduled Utility Work 
   • Other</t>
  </si>
  <si>
    <t>Location</t>
  </si>
  <si>
    <t>Project Location</t>
  </si>
  <si>
    <t>Add any additional location details you deem necessary, such as project extends, major intersections, etc.</t>
  </si>
  <si>
    <t>Google Maps Link</t>
  </si>
  <si>
    <t>Provide a Google Maps link to the general location of your project</t>
  </si>
  <si>
    <t>www.google.com/maps</t>
  </si>
  <si>
    <t>Modes Served</t>
  </si>
  <si>
    <t>Pedestrian</t>
  </si>
  <si>
    <t>Indicate what modes the project will serve and improve. Indicate "Yes" if that mode is served and "No" if it is not served. Include all modes the project will address. 
NOTE: The most competitive projects provide improvements for at least two (2) modes.</t>
  </si>
  <si>
    <t>Bicycle</t>
  </si>
  <si>
    <t xml:space="preserve">Transit </t>
  </si>
  <si>
    <t>Vehicles/Freight</t>
  </si>
  <si>
    <t>Project Types</t>
  </si>
  <si>
    <t>Intersection Redesign</t>
  </si>
  <si>
    <t xml:space="preserve">Each Project Category includes a number of Project Types eligible for funding under the Complete Streets Funding Program.
Select "Yes" under any project type that your project includes . There is no minimum or maximum number of number of project types that you can select.
For a full list of eligible projects, see the "Eligible Projects" tab in this document.
</t>
  </si>
  <si>
    <t>Eligible Projects List</t>
  </si>
  <si>
    <t>Street Reconfigurations &amp; Traffic Calming</t>
  </si>
  <si>
    <t>Ineligible Projects List</t>
  </si>
  <si>
    <t>Pedestrian Crossing Modifications</t>
  </si>
  <si>
    <t>Pedestrian &amp; Bike Network Connections</t>
  </si>
  <si>
    <t>Transit Investments</t>
  </si>
  <si>
    <t>Environment &amp; Streetscape Investments</t>
  </si>
  <si>
    <t>Assessment</t>
  </si>
  <si>
    <t>Network Gap</t>
  </si>
  <si>
    <t>Indicate if this project provides an important connection or fills a network gap. For example, the proposed new sidewalk segment connects two existing sidewalks or the bike lane continues an existing bike lane.</t>
  </si>
  <si>
    <t>High Crash Location</t>
  </si>
  <si>
    <t>Indicate if this project is located in a pedestrian, bicycle, and/or vehicle High Crash location.
High crash locations are defined by MassDOT’s Highway Safety Improvement Program (HSIP) crash data, local police data or from the Regional Planning designation.</t>
  </si>
  <si>
    <t>https://gis.massdot.state.ma.us/topcrashlocations/</t>
  </si>
  <si>
    <t>Environmental Justice</t>
  </si>
  <si>
    <t>Using the MassGIS Mapping Tool, determine if the project is within or serves a designated Environmental Justice population.</t>
  </si>
  <si>
    <t>http://maps.massgis.state.ma.us/map_ol/ej.php</t>
  </si>
  <si>
    <t>Safe Routes to School</t>
  </si>
  <si>
    <t>Indicate if this project improves safety or accessibility to a school (K-12 and/or college), improves safety leading to a school, or is located on an important route to school. Project must be within 1 mile of the school.</t>
  </si>
  <si>
    <t>Safe Routes for Seniors</t>
  </si>
  <si>
    <t>Indicate if this project improves safety or accessibility to a Senior Center and/or Independent Living Facility or an important route for seniors to access community destinations. Project must be within 1/4 mile of the senior facility.</t>
  </si>
  <si>
    <t>Accessibility</t>
  </si>
  <si>
    <t>Indicate if this project improves conditions for people with disabilities.</t>
  </si>
  <si>
    <t>State-owned ROW</t>
  </si>
  <si>
    <t>Indicate if any part of your project includes MassDOT owned right-of-way (ROW).</t>
  </si>
  <si>
    <t>Estimated Project Cost</t>
  </si>
  <si>
    <t>Total Project Cost</t>
  </si>
  <si>
    <t>Input total costs for the project, including as applicable, ROW, utilities, design, construction. Use only whole dollar amounts.</t>
  </si>
  <si>
    <t>Complete Streets Funding Requested</t>
  </si>
  <si>
    <t>Input amount of construction funding requested from Complete Streets program (up to 100% of total construction cost). Funding can range up to $400,000 for each municipality.</t>
  </si>
  <si>
    <t>Other Funding Source(s)
(if applicable)</t>
  </si>
  <si>
    <t>If your project exceeds $400,000 in estimate costs, please list other funding sources outside of the Complete Streets Funding Program and estimated amounts that will cover these additional costs.
e.g. Chapter 90, $30,000; Safe Routes to School, $80,000.</t>
  </si>
  <si>
    <t>Construction Schedule</t>
  </si>
  <si>
    <t xml:space="preserve">Anticipated Construction Duration </t>
  </si>
  <si>
    <t>Provide an estimated number of months required from start to end of construction.  Use whole numbers (e.g. 5).</t>
  </si>
  <si>
    <t>Complete Streets Funding Program</t>
  </si>
  <si>
    <t>Project Prioritization Plan</t>
  </si>
  <si>
    <t>Falmouth</t>
  </si>
  <si>
    <t>James McLaughlin</t>
  </si>
  <si>
    <t>The Public Engagement process included two public hearings (January 2021 and January 2022) as well as an online public comment web tool and a public survey released. The first public meeting along with the online public comment tool allowed the public to identify areas of concern and potential projects while the online survey assisted with the weighting of what project types are most appropriate to be implemented and prioritized. Over 300 potential projects were entered into the public comment tool. The second public meeting allowed the public to review and provide feedback on the draft prioritization plan.</t>
  </si>
  <si>
    <t>Falmouth Town Engineer</t>
  </si>
  <si>
    <t>Funding Request</t>
  </si>
  <si>
    <t>GIS ID</t>
  </si>
  <si>
    <t>Transit</t>
  </si>
  <si>
    <t>Vehicle/Freight</t>
  </si>
  <si>
    <t xml:space="preserve">Environmental Justice </t>
  </si>
  <si>
    <t xml:space="preserve">Safe Routes to School </t>
  </si>
  <si>
    <t xml:space="preserve"> Roundabouts/Mini Traffic Circle</t>
  </si>
  <si>
    <t xml:space="preserve"> Intersection Reconstruction</t>
  </si>
  <si>
    <t xml:space="preserve"> Tighten Curb Radii/Curb Extension</t>
  </si>
  <si>
    <t xml:space="preserve"> Intersection Signalization</t>
  </si>
  <si>
    <t xml:space="preserve"> Road Diet/Lane Elimination</t>
  </si>
  <si>
    <t xml:space="preserve"> Lane Narrowing</t>
  </si>
  <si>
    <t xml:space="preserve"> Other Traffic Calming Elements</t>
  </si>
  <si>
    <t xml:space="preserve"> ADA-compliant Curb Ramps</t>
  </si>
  <si>
    <t xml:space="preserve"> Pedestrian Hybrid Beacon/HAWK</t>
  </si>
  <si>
    <t xml:space="preserve"> Ped-Activated Warning Device/RRFBs</t>
  </si>
  <si>
    <t xml:space="preserve"> Pedestrian Signal Upgrades</t>
  </si>
  <si>
    <t xml:space="preserve"> Crossing Islands</t>
  </si>
  <si>
    <t xml:space="preserve"> Raised Intersection or Raised Crosswalk</t>
  </si>
  <si>
    <t xml:space="preserve"> Crosswalk Improvements</t>
  </si>
  <si>
    <t xml:space="preserve"> Sidewalk</t>
  </si>
  <si>
    <t xml:space="preserve"> Shared-Use Path/Separated Bike  Lane</t>
  </si>
  <si>
    <t xml:space="preserve"> On-road Bike Lane</t>
  </si>
  <si>
    <t xml:space="preserve"> Bicycle Boulevards</t>
  </si>
  <si>
    <t xml:space="preserve"> At-grade Rail Crossing Improvements</t>
  </si>
  <si>
    <t xml:space="preserve"> Transit Station/Stop Access Improvements</t>
  </si>
  <si>
    <t xml:space="preserve"> Transit Service Improvements</t>
  </si>
  <si>
    <t xml:space="preserve"> Street Lighting</t>
  </si>
  <si>
    <t xml:space="preserve"> Wayfinding for Pedestrians/Bicyclists</t>
  </si>
  <si>
    <t xml:space="preserve"> Bicycle Parking</t>
  </si>
  <si>
    <t xml:space="preserve"> Bicycle-Friendly Drain Grates</t>
  </si>
  <si>
    <t xml:space="preserve"> Stormwater Management</t>
  </si>
  <si>
    <t xml:space="preserve"> Street Trees/Landscaping</t>
  </si>
  <si>
    <t>Is a Network Gap being filled?</t>
  </si>
  <si>
    <t xml:space="preserve"> Pedestrian</t>
  </si>
  <si>
    <t xml:space="preserve"> Bicycle</t>
  </si>
  <si>
    <t xml:space="preserve"> Vehicle</t>
  </si>
  <si>
    <r>
      <t>Is an Environmental Justice Population Served? 
(</t>
    </r>
    <r>
      <rPr>
        <u/>
        <sz val="14"/>
        <color theme="1"/>
        <rFont val="Calibri"/>
        <family val="2"/>
        <scheme val="minor"/>
      </rPr>
      <t>See MassGIS Map</t>
    </r>
    <r>
      <rPr>
        <sz val="14"/>
        <color theme="1"/>
        <rFont val="Calibri"/>
        <family val="2"/>
        <scheme val="minor"/>
      </rPr>
      <t>)</t>
    </r>
  </si>
  <si>
    <t>Does this project improve safety or accessibility within one mile of a school?</t>
  </si>
  <si>
    <t>Does this project improve safety or accessibility within 1/4 mile of a Senior destination?</t>
  </si>
  <si>
    <t>Does this project improve conditions for people with disabilities?</t>
  </si>
  <si>
    <t>Does this project include any state-owned right-of-way?</t>
  </si>
  <si>
    <t>Estimated Project Cost Range</t>
  </si>
  <si>
    <t>Funding Requested from MassDOT</t>
  </si>
  <si>
    <r>
      <t xml:space="preserve">Other Funding Source(s) &amp; Amount
</t>
    </r>
    <r>
      <rPr>
        <sz val="14"/>
        <color theme="1"/>
        <rFont val="Calibri"/>
        <family val="2"/>
        <scheme val="minor"/>
      </rPr>
      <t>(if applicable)</t>
    </r>
  </si>
  <si>
    <t>Anticipated Construction Duration</t>
  </si>
  <si>
    <t>FCS-6</t>
  </si>
  <si>
    <t>Katharine Lee Bates shared use path</t>
  </si>
  <si>
    <t>Falmouth Bike Plan</t>
  </si>
  <si>
    <t>Katharine Lee Bates Rd from Route 28 to Post Office Rd</t>
  </si>
  <si>
    <t>https://www.google.com/maps/dir/41.5571561,-70.6207169/41.5537311,-70.6170398/@41.5556408,-70.620236,734m/data=!3m1!1e3!4m2!4m1!3e0</t>
  </si>
  <si>
    <t>yes</t>
  </si>
  <si>
    <t>no</t>
  </si>
  <si>
    <t>No</t>
  </si>
  <si>
    <t>$250,000 - $400,000</t>
  </si>
  <si>
    <t>FCS-1</t>
  </si>
  <si>
    <t>Brick Kiln Road at Sandwich Road Intersection Improvements</t>
  </si>
  <si>
    <t>Intersection improvement project to improve vehicular safety and incorporate missing multi modal accomodations.</t>
  </si>
  <si>
    <t>Safety/Pedestrian/Bicycle Audit</t>
  </si>
  <si>
    <t>Brick Kiln Rd at Sandwich Rd</t>
  </si>
  <si>
    <t>https://www.google.com/maps/place/Sandwich+Rd+%26+Brick+Kiln+Rd,+Falmouth,+MA+02536/@41.5810439,-70.5911207,352m/data=!3m1!1e3!4m5!3m4!1s0x89e4d7330e0e49b1:0x85bf7df25a4f21d9!8m2!3d41.5810439!4d-70.5900264</t>
  </si>
  <si>
    <t>Yes</t>
  </si>
  <si>
    <t>&gt;$400,000</t>
  </si>
  <si>
    <t>FCS-2</t>
  </si>
  <si>
    <t>Jones Rd at Gifford St Intersection Improvements</t>
  </si>
  <si>
    <t>Intersection improvement project to improve vehicular safety, reduce congestion, and incorporate multi modal accomodations, including bike lanes.</t>
  </si>
  <si>
    <t>Falmouth Route 28/Main St Transportation Master Plan</t>
  </si>
  <si>
    <t>Jones Rd at Gifford St</t>
  </si>
  <si>
    <t>https://www.google.com/maps/place/Jones+Rd+%26+Gifford+St,+Falmouth,+MA+02540/@41.5605219,-70.6115092,342m/data=!3m2!1e3!4b1!4m5!3m4!1s0x89e4d765856a68e1:0x6ee931ade69b5e92!8m2!3d41.56052!4d-70.6104471?hl=en</t>
  </si>
  <si>
    <t>FCS-3</t>
  </si>
  <si>
    <t>Extension of Shining Sea Bikeway</t>
  </si>
  <si>
    <t>Extension of the Shining Sea Bikeway to connect to the planned Bourne Rail Trail.</t>
  </si>
  <si>
    <t>From County Rd to Bourne Town Line</t>
  </si>
  <si>
    <t>https://www.google.com/maps/@41.6504946,-70.6091904,1675m/data=!3m1!1e3!5m1!1e3?hl=en</t>
  </si>
  <si>
    <t>Transportation Improvement Program (TIP), MassTrails, Community Preservation Funds</t>
  </si>
  <si>
    <t>FCS-4</t>
  </si>
  <si>
    <t>Route 151 at Boxberry Hill Road/Sam Turner Road/Cloverfield Way Intersection Improvements</t>
  </si>
  <si>
    <t xml:space="preserve">Intersection improvement project to improve vehicular safety and incorporate multi modal accomodations. </t>
  </si>
  <si>
    <t>Rt 151 at Boxberry Hill Rd/Sam Turner Rd/Cloverfield Way</t>
  </si>
  <si>
    <t>https://www.google.com/maps/place/41%C2%B038'10.4%22N+70%C2%B035'05.4%22W/@41.6362242,-70.5859276,352m/data=!3m2!1e3!4b1!4m14!1m7!3m6!1s0x89e4d1acf41e3a17:0x4b98dc3615091bd6!2sBoxberry+Hill+Rd,+Falmouth,+MA+02536!3b1!8m2!3d41.628453!4d-70.572154!3m5!1s0x0:0x25d3f57604bcd3ea!7e2!8m2!3d41.6362297!4d-70.5848304</t>
  </si>
  <si>
    <t>FCS-18</t>
  </si>
  <si>
    <t>Gifford St Shared Use Path (South End)</t>
  </si>
  <si>
    <t xml:space="preserve">Convert existing sidewalk into a shared use path from Goodwill Park south to Main Street. </t>
  </si>
  <si>
    <t>CS Needs Assessment</t>
  </si>
  <si>
    <t>Gifford St South of Goodwill Park to Main St</t>
  </si>
  <si>
    <t>https://www.google.com/maps/dir/41.569579,-70.606642/41.5522447,-70.6109677/@41.5608321,-70.6107677,2537m/data=!3m1!1e3!4m2!4m1!3e0?hl=en</t>
  </si>
  <si>
    <t>FCS-7</t>
  </si>
  <si>
    <t>Brick Kiln Road Shared Use Path</t>
  </si>
  <si>
    <t>Brick Kiln Road between the two portions of Route 28 via the western section of Oxbow Road.</t>
  </si>
  <si>
    <t>https://www.google.com/maps/dir/41.593918,-70.625944/41.5774841,-70.5775251/@41.5849066,-70.6114409,3740m/data=!3m1!1e3!4m2!4m1!3e0</t>
  </si>
  <si>
    <t>TIP, MassTrails</t>
  </si>
  <si>
    <t>FCS-8</t>
  </si>
  <si>
    <t>Gifford St Shared Use path (North End)</t>
  </si>
  <si>
    <t>Widen the existing sidewalk into a shared use path from Goodwill Park to Falmouth High School. Install an ADA compliant crossing with a RRFB at Goodwill Park. Consider installation of speed feedback signs.</t>
  </si>
  <si>
    <t>Gifford St North of Goodwill Park to Falmouth High School</t>
  </si>
  <si>
    <t>https://www.google.com/maps/dir/41.5905519,-70.6057279/41.569597,-70.606641/@41.5797273,-70.614319,3008m/data=!3m1!1e3!4m2!4m1!3e0</t>
  </si>
  <si>
    <t>FCS-10</t>
  </si>
  <si>
    <t>Route 151 Shared Use Path</t>
  </si>
  <si>
    <t>Extension of the planned shared use from Mashpee to connect to the Shining Sea Bikeway. The area within the state right-of-way would be excluded from a funding request. Project may need to be phased.</t>
  </si>
  <si>
    <t>Route 151 from Route 28A to Mashpee Town Line</t>
  </si>
  <si>
    <t>https://www.google.com/maps/dir/41.6466585,-70.6126502/41.617072,-70.530387/@41.635702,-70.5960102,7988m/data=!3m1!1e3!4m2!4m1!3e0?hl=en</t>
  </si>
  <si>
    <t>FCS-11</t>
  </si>
  <si>
    <t>Crosswalk upgrade at intersection of Gifford St and Dillingham Ave</t>
  </si>
  <si>
    <t>Install additional pedestrian warning signage and consider installation of a flashing pedestrian warning beacon/sign to improve visibility for this crosswalk which is along a designated bike and school route.</t>
  </si>
  <si>
    <t>Gifford St at Dillingham Ave</t>
  </si>
  <si>
    <t>https://www.google.com/maps/@41.5551766,-70.6118532,282m/data=!3m1!1e3?hl=en</t>
  </si>
  <si>
    <t>&lt;$50,000</t>
  </si>
  <si>
    <t>FCS-12</t>
  </si>
  <si>
    <t>Curley Blvd Road Diet</t>
  </si>
  <si>
    <t>Curley Blvd from bike path overpass to Quaker Rd</t>
  </si>
  <si>
    <t>https://www.google.com/maps/dir/41.6350283,-70.6311363/41.633752,-70.619557/@41.63433,-70.6293275,1024m/data=!3m1!1e3!4m2!4m1!3e0?hl=en</t>
  </si>
  <si>
    <t>$50,000 - $100,000</t>
  </si>
  <si>
    <t>FCS-13</t>
  </si>
  <si>
    <t>Jones Rd Bicycle Lanes</t>
  </si>
  <si>
    <t>Widen roadway to install bicycle lanes on Jones Road between Route 28 north and Route 28 south</t>
  </si>
  <si>
    <t xml:space="preserve">Jones Rd between both ends of Route 28 </t>
  </si>
  <si>
    <t>https://www.google.com/maps/dir/41.5610027,-70.5991154/41.564038,-70.618746/@41.5616939,-70.6166424,1733m/data=!3m1!1e3!4m2!4m1!3e0?hl=en</t>
  </si>
  <si>
    <t>FCS-14</t>
  </si>
  <si>
    <t>Dillingham Ave Shared Use Path</t>
  </si>
  <si>
    <t>Widen existing sidewalk into a shared use path on Dillingham Ave to encourage this alternate bicycle route from Route 28.</t>
  </si>
  <si>
    <t>Dillinham Ave from Route 28 to Gifford St</t>
  </si>
  <si>
    <t>https://www.google.com/maps/dir/41.5573962,-70.5996817/41.55519,-70.611004/@41.5562519,-70.6089695,1169m/data=!3m1!1e3!4m2!4m1!3e0?hl=en</t>
  </si>
  <si>
    <t>FCS-15</t>
  </si>
  <si>
    <t>Scranton Ave sidewalk installation</t>
  </si>
  <si>
    <t>Install sidewalk along the eastern side of the road. Consider widening western sidewalk to a shared use path.</t>
  </si>
  <si>
    <t>Scranton Ave from Robbins Rd to Clinton Ave</t>
  </si>
  <si>
    <t>https://www.google.com/maps/dir/41.5522225,-70.602541/41.5441168,-70.607112/@41.5482762,-70.6066796,1215m/data=!3m1!1e3!4m2!4m1!3e0?hl=en</t>
  </si>
  <si>
    <t>FCS-16</t>
  </si>
  <si>
    <t>Seacoast Shore Blvd Pedestrian Improvements</t>
  </si>
  <si>
    <t>Install missing crosswalk signage along Seacoast Shore Blvd. Install traffic calming measures such as feedback signs.</t>
  </si>
  <si>
    <t>Entire length of Seacoast Shores Blvd</t>
  </si>
  <si>
    <t>https://www.google.com/maps/dir/41.5804433,-70.5339124/41.5572274,-70.5439819/@41.5686277,-70.5482075,2986m/data=!3m1!1e3!4m2!4m1!3e0?hl=en</t>
  </si>
  <si>
    <t>FCS-5</t>
  </si>
  <si>
    <t>Main St curb ramp extensions and crosswalk improvements</t>
  </si>
  <si>
    <t>Construct curb ramp extensions and crosswalk upgrades along Main St.</t>
  </si>
  <si>
    <t>Main St between Palmer Avenue and Shore St</t>
  </si>
  <si>
    <t>https://www.google.com/maps/dir/41.552163,-70.612925/41.55638,-70.6212516/@41.5565651,-70.622765,1409m/data=!3m1!1e3!4m9!4m8!1m5!3m4!1m2!1d-70.6209812!2d41.5544186!3s0x89e4d77e06fa011d:0x86620e712ef595b3!1m0!3e0</t>
  </si>
  <si>
    <t>FCS-17</t>
  </si>
  <si>
    <t>Gifford St and Brick Kiln Rd Traffic Signal Improvements</t>
  </si>
  <si>
    <t>Upgrade pedestrian signal heads with countdown timers and audible signal buttons. Install bicycle signal loop detectors. Consider installation of Flashing Yellow Arrow signal heads to improve safety.</t>
  </si>
  <si>
    <t>Gifford St at Brick Kiln Rd</t>
  </si>
  <si>
    <t>https://www.google.com/maps/@41.585752,-70.6050856,327m/data=!3m1!1e3?hl=en</t>
  </si>
  <si>
    <t>FCS-19</t>
  </si>
  <si>
    <t>Teaticket Elementary School crosswalk upgrades</t>
  </si>
  <si>
    <t>Install flashing pedestrian signage/ beacons at Teaticket Elementary crosswalks on Maravista Ave Extension to improve safety. Consider consolidation of crosswalks.</t>
  </si>
  <si>
    <t>Maravista Ave Extension between Perch Pond Circle and Mattapan St</t>
  </si>
  <si>
    <t>https://www.google.com/maps/dir/41.5687434,-70.5898472/41.5666073,-70.5895093/@41.567896,-70.59127,561m/data=!3m1!1e3!4m2!4m1!3e0?hl=en</t>
  </si>
  <si>
    <t>FCS-20</t>
  </si>
  <si>
    <t>Old Main Road streetscape improvements</t>
  </si>
  <si>
    <t>Streetscape project to upgrade sidewalk and extend sidewalk to future Shining Sea Bikeway extension. Consider traffic calming elements.</t>
  </si>
  <si>
    <t>Old Main Rd from Rt 28A to Curley Blvd</t>
  </si>
  <si>
    <t>https://www.google.com/maps/dir/41.6557956,-70.6118925/41.63429,-70.620396/@41.6442788,-70.6304838,3104m/data=!3m1!1e3!4m9!4m8!1m5!3m4!1m2!1d-70.6180324!2d41.6453708!3s0x89e4d00b2d6475b1:0x5a0bcc94f7256126!1m0!3e0?hl=en</t>
  </si>
  <si>
    <t>FCS-21</t>
  </si>
  <si>
    <t>Relocate the existing North Falmouth Elementary school crosswalk on Old Main Rd</t>
  </si>
  <si>
    <t xml:space="preserve">Consider relocation of the existing North Falmouth Elementary school crosswalk on Old Main Rd  to intersect Hollis St to align with pedestrian desire lines to/from the bike path. </t>
  </si>
  <si>
    <t>Old Main Rd at Hollis St</t>
  </si>
  <si>
    <t>https://www.google.com/maps/@41.6375895,-70.6199869,195a,35y,2.97t/data=!3m1!1e3?hl=en</t>
  </si>
  <si>
    <t>FCS-22</t>
  </si>
  <si>
    <t>Sandwich Road Shared Use Path</t>
  </si>
  <si>
    <t>Installation of a new shared use path from Route 151 to Brick Kiln Road. Project will likely need to be phased over multiple phases.</t>
  </si>
  <si>
    <t>Sandwich Rd from Route 151 to Brick Kiln Road</t>
  </si>
  <si>
    <t>https://www.google.com/maps/dir/41.5814385,-70.5897108/41.624701,-70.549766/@41.6049195,-70.5823165,8144m/data=!3m1!1e3!4m2!4m1!3e0?hl=en</t>
  </si>
  <si>
    <t>FCS-23</t>
  </si>
  <si>
    <t>Roundabout at Spring Bars Rd and Worcester Ct</t>
  </si>
  <si>
    <t>Consider installation of a roundabout at the unsignalized intersection of Spring Bars Road and Davis Straits to address safety.</t>
  </si>
  <si>
    <t>Spring Bars Rd at Worcester Ct</t>
  </si>
  <si>
    <t>https://goo.gl/maps/ey414aze7Do8GH6q9</t>
  </si>
  <si>
    <t>FCS-24</t>
  </si>
  <si>
    <t>Quaker Rd Sidewalk Extension</t>
  </si>
  <si>
    <t>Construct a sidewalk from Old Shore Rd Lane to Little Island Rd to improve access to Old Silver Beach.</t>
  </si>
  <si>
    <t>Quaker Rd from Old Shore Lane to Little Island Rd (northern section)</t>
  </si>
  <si>
    <t>https://www.google.com/maps/dir/41.6213038,-70.6372494/41.6096114,-70.6398042/@41.6155844,-70.6391713,1798m/data=!3m1!1e3!4m2!4m1!3e0?hl=en</t>
  </si>
  <si>
    <t>FCS-25</t>
  </si>
  <si>
    <t>Old Dock Lane Sidewalk Extension</t>
  </si>
  <si>
    <t>Extension of the existing sidewalk from the Bike Path to West Falmouth Harbor to address pedestrian safety.</t>
  </si>
  <si>
    <t>Old Dock Ln from Bike Path to Boat Ramp</t>
  </si>
  <si>
    <t>https://www.google.com/maps/dir/41.6037281,-70.639124/41.603676,-70.636993/@41.6037295,-70.6391478,321m/data=!3m1!1e3!4m2!4m1!3e0!5m1!1e3?hl=en</t>
  </si>
  <si>
    <t>FCS-27</t>
  </si>
  <si>
    <t>Worcester Ct at Lake Leaman Rd crosswalks</t>
  </si>
  <si>
    <t>Install missing marked crosswalks with related signage for this intersection.</t>
  </si>
  <si>
    <t>https://www.google.com/maps/@41.55294,-70.5963288,378m/data=!3m1!1e3!5m1!1e3?hl=en</t>
  </si>
  <si>
    <t>FCS-28</t>
  </si>
  <si>
    <t>Fresh Pond Rd sidewalk extension</t>
  </si>
  <si>
    <t>Extend existing sidewalk to a local park/recreation fields.</t>
  </si>
  <si>
    <t>Fresh Pond Rd from Airpark Drive to Carriage Shop Rd</t>
  </si>
  <si>
    <t>https://www.google.com/maps/dir/41.584994,-70.535216/41.5919156,-70.5337856/@41.5879615,-70.538287,1312m/data=!3m1!1e3!4m2!4m1!3e0!5m1!1e3?hl=en</t>
  </si>
  <si>
    <t>FCS-41</t>
  </si>
  <si>
    <t>Bike Path crossing upgrade on Ter Heun Drive</t>
  </si>
  <si>
    <t xml:space="preserve">Upgrade existing mid-block crosswalk on Ter Heun Drive to install a Rectangular Rapid Flashing Beacon </t>
  </si>
  <si>
    <t>Ter Heun Dr at bike path crossing</t>
  </si>
  <si>
    <t>https://www.google.com/maps/place/41%C2%B033'51.0%22N+70%C2%B037'09.3%22W/@41.56416,-70.6199945,230m/data=!3m2!1e3!4b1!4m14!1m7!3m6!1s0x89e4d9dc77bdfdcf:0x3960ab546e0d8f8d!2sTer+Heun+Dr,+Falmouth,+MA+02540!3b1!8m2!3d41.5674576!4d-70.6293562!3m5!1s0x0:0xbcccbd3f6c0225b7!7e2!8m2!3d41.5641597!4d-70.6192459!5m1!1e3</t>
  </si>
  <si>
    <t>FCS-29</t>
  </si>
  <si>
    <t>Thomas Landers Road Shared Use Path</t>
  </si>
  <si>
    <t>Installation of a new shared use path along entire length of road. The area within the Route 28 interchange would be excluded from funding request. Project may need to be phased.</t>
  </si>
  <si>
    <t>Thomas Landers Rd from Route 28A to Sandwich Rd</t>
  </si>
  <si>
    <t>https://www.google.com/maps/dir/41.617765,-70.6228317/41.603416,-70.568968/@41.6088355,-70.6128231,4773m/data=!3m1!1e3!4m2!4m1!3e0!5m1!1e3?hl=en</t>
  </si>
  <si>
    <t>FCS-32</t>
  </si>
  <si>
    <t>Shore St Sidewalk Extension</t>
  </si>
  <si>
    <t>Extend sidewalk on the eastern side of the roadway to Clinton Ave to address gap.</t>
  </si>
  <si>
    <t>Shore St from Meadow Ln to Clinton Ave</t>
  </si>
  <si>
    <t>https://www.google.com/maps/dir/41.5478868,-70.6143351/41.545732,-70.615034/@41.5466875,-70.6158109,529m/data=!3m1!1e3!4m2!4m1!3e0!5m1!1e3?hl=en</t>
  </si>
  <si>
    <t>$100,000 - $250,000</t>
  </si>
  <si>
    <t>FCS-33</t>
  </si>
  <si>
    <t>Maravista Ave Complete Street</t>
  </si>
  <si>
    <t>Upgrade roadway to accommodate bicyclists with wider shoulders or a shared use path. Roadway provides connection to commercial area.</t>
  </si>
  <si>
    <t xml:space="preserve">Maravista Ave from Maravista Ave Ext on the east to Route 28 on the west </t>
  </si>
  <si>
    <t>https://www.google.com/maps/dir/41.5645821,-70.5960679/41.563785,-70.589055/@41.565684,-70.595982,607m/data=!3m1!1e3!4m2!4m1!3e0!5m1!1e3?hl=en</t>
  </si>
  <si>
    <t>FCS-34</t>
  </si>
  <si>
    <t>Acapesket Road sidewalk upgrade project</t>
  </si>
  <si>
    <t>Upgrade the existing Acapesket Road sidewalk on west side of road.</t>
  </si>
  <si>
    <t>Acapesket Rd from Lt. Pafford Rd to Route 28</t>
  </si>
  <si>
    <t>https://www.google.com/maps/dir/41.5786743,-70.5688932/41.570487,-70.568184/@41.5740738,-70.5708017,1232m/data=!3m1!1e3!4m2!4m1!3e0!5m1!1e3?hl=en</t>
  </si>
  <si>
    <t>FCS-40</t>
  </si>
  <si>
    <t>East Falmouth Elementary school sidewalk and crosswalk upgrades</t>
  </si>
  <si>
    <t>Reconstruct older segments of sidewalk connecting to the school on Davisville Rd and assess and upgrade crosswalk(s) to improve visibility and ADA compliance.</t>
  </si>
  <si>
    <t>Davisville Rd between Emerald Ln and Marlin Dr</t>
  </si>
  <si>
    <t>https://www.google.com/maps/dir/41.576094,-70.5595094/41.5749056,-70.5597843/@41.5755158,-70.5599669,228m/data=!3m1!1e3!4m2!4m1!3e0</t>
  </si>
  <si>
    <t>FCS-43</t>
  </si>
  <si>
    <t>Davisville Rd sidewalk reconstruction</t>
  </si>
  <si>
    <t>Reconstruct existing sidewalkon the eastern side of the road to an adequate width.</t>
  </si>
  <si>
    <t>Davisville Rd from Shaker Ln to Menahaunt Rd</t>
  </si>
  <si>
    <t>https://www.google.com/maps/dir/41.5518269,-70.5636065/41.559191,-70.563649/@41.5551265,-70.5662944,1339m/data=!3m1!1e3!4m2!4m1!3e0!5m1!1e3</t>
  </si>
  <si>
    <t>FCS-35</t>
  </si>
  <si>
    <t>Nashaweana Rd Sidewalk Installation</t>
  </si>
  <si>
    <t>Installation of a sidewalk from Little Island Rd to Old Dock Lane</t>
  </si>
  <si>
    <t>Nashaweana Rd from Little Island Rd to Old Dock Ln</t>
  </si>
  <si>
    <t>https://www.google.com/maps/dir/41.6037566,-70.6378111/41.609573,-70.639765/@41.6064596,-70.641548,896m/data=!3m1!1e3!4m2!4m1!3e0!5m1!1e3?hl=en</t>
  </si>
  <si>
    <t>FCS-36</t>
  </si>
  <si>
    <t>Carriage Shop Rd sidewalk</t>
  </si>
  <si>
    <t>Installation of a sidewalk along this roadway. This project may need to be phased.</t>
  </si>
  <si>
    <t>Carriage Shop Rd from Sandwich Rd to Rt 28</t>
  </si>
  <si>
    <t>https://www.google.com/maps/dir/41.6069401,-70.5663997/41.587921,-70.514991/@41.5981751,-70.5660389,5379m/data=!3m1!1e3!4m2!4m1!3e0!5m1!1e3?hl=en</t>
  </si>
  <si>
    <t>FCS-37</t>
  </si>
  <si>
    <t xml:space="preserve">Quaker Rd sidewalk installation </t>
  </si>
  <si>
    <t>Installation of a sidewalk. This project has the potential to increase walking and biking to North Falmouth Elementary School from the New Silver Beach area.</t>
  </si>
  <si>
    <t xml:space="preserve">Quaker Rd from Wild Harbor Rd to Curley Blvd </t>
  </si>
  <si>
    <t>https://www.google.com/maps/dir/41.6446639,-70.6273647/41.635035,-70.631177/@41.6397261,-70.6302328,1671m/data=!3m1!1e3!4m2!4m1!3e0</t>
  </si>
  <si>
    <t>FCS-30</t>
  </si>
  <si>
    <t>Old Barnstable Rd sidewalk extension</t>
  </si>
  <si>
    <t>Extend sidewalk through bog area to fill a sidewalk gap on Old Barnstable Rd.</t>
  </si>
  <si>
    <t>Old Barnstable Rd between the two sections of Old Meetinghouse Rd</t>
  </si>
  <si>
    <t>https://www.google.com/maps/dir/41.5855615,-70.5623105/41.585519,-70.564631/@41.5856123,-70.563721,208m/data=!3m1!1e3!4m2!4m1!3e0?hl=en</t>
  </si>
  <si>
    <t>FCS-38</t>
  </si>
  <si>
    <t>Central Ave Shared Signage and Pavement Markings</t>
  </si>
  <si>
    <t>Install Share the Road/May Use Full Lane signage.</t>
  </si>
  <si>
    <t>Central Ave from Rt 28 to Menauhant Rd</t>
  </si>
  <si>
    <t>https://www.google.com/maps/dir/41.5505072,-70.5518242/41.577958,-70.546602/@41.5650942,-70.5565969,4494m/data=!3m1!1e3!4m2!4m1!3e0</t>
  </si>
  <si>
    <t>FCS-9</t>
  </si>
  <si>
    <t>Menauhant Rd sidewalk connectivity</t>
  </si>
  <si>
    <t>Close existing gaps in sidewalk network on Menauhant Rd from Foster Rd to Central Avenue and from Inn Seasons Resort to Great Pond bridge.</t>
  </si>
  <si>
    <t>Various segements on Menauhant Rd between Foster Rd to Great Pond Bridge</t>
  </si>
  <si>
    <t>https://www.google.com/maps/dir/41.5527417,-70.5686177/41.550117,-70.559647/@41.5519165,-70.5669787,968m/data=!3m1!1e3!4m2!4m1!3e0?hl=en</t>
  </si>
  <si>
    <t>FCS-31</t>
  </si>
  <si>
    <t>Grand Ave Shared Signage and Markings</t>
  </si>
  <si>
    <t>Install additional pedestrian warning signage at crosswalks, Share the Road/May Use Full Lane signage and consider installation of sharrow pavement markings.</t>
  </si>
  <si>
    <t>Grand Ave from Falmouth Heights Rd to Menauhant Rd</t>
  </si>
  <si>
    <t>https://www.google.com/maps/dir/41.5427632,-70.6046564/41.54639,-70.591044/@41.5449165,-70.6027959,1179m/data=!3m1!1e3!4m2!4m1!3e0!5m1!1e3?hl=en</t>
  </si>
  <si>
    <t>FCS-39</t>
  </si>
  <si>
    <t>Quissett Harbor Road bicycle connection to The Knob</t>
  </si>
  <si>
    <t>Stripe sharrow pavement markings on Quissett Harbor Rd heading easterly from Route 28 and install bicycle parking for The Knob.</t>
  </si>
  <si>
    <t>Quisset Harbor Rd from Woods Hole Rd to the Knob</t>
  </si>
  <si>
    <t>https://www.google.com/maps/dir/41.5437852,-70.6484665/41.544833,-70.655838/@41.5450183,-70.6543135,692m/data=!3m1!1e3!4m2!4m1!3e0</t>
  </si>
  <si>
    <t>FCS-42</t>
  </si>
  <si>
    <t>Church St sidewalk extension</t>
  </si>
  <si>
    <t>Consider installation of sidewalks on Church Street</t>
  </si>
  <si>
    <t>Church St from Whitney Rd to Nobska Beach and Nobska Lighthouse</t>
  </si>
  <si>
    <t>https://www.google.com/maps/dir/41.5211888,-70.6627427/41.515645,-70.65497/@41.5182325,-70.6615351,921m/data=!3m1!1e3!4m2!4m1!3e0!5m1!1e3</t>
  </si>
  <si>
    <t>FCS-26</t>
  </si>
  <si>
    <t>Sippewissett Rd/Quissett Ave Shared Signage and Markings</t>
  </si>
  <si>
    <t>Install Share the Road/May Use Full Lane signage and/or sharrow bicycle pavement markings along Sippewissett Road and Quissett Ave which is a popular bicycle route.</t>
  </si>
  <si>
    <t>Sippewissett Rd from Palmer Ave to Quissett Ave. Quissett Ave to School St.</t>
  </si>
  <si>
    <t>https://www.google.com/maps/dir/41.5730809,-70.6272744/41.52722,-70.6680251/@41.5479726,-70.6547755,6876m/data=!3m1!1e3!4m9!4m8!1m5!3m4!1m2!1d-70.6578057!2d41.5359097!3s0x89e4d8680f2fcd2d:0x6ceb3b993f2c9c5!1m0!3e0!5m1!1e3?hl=en</t>
  </si>
  <si>
    <t>FCS-44</t>
  </si>
  <si>
    <t>Route 28 Multi-Modal Accomodations</t>
  </si>
  <si>
    <t>MassDOT Project (# 609218) which includes multi-modal improvements along Route 28 from Falmouth Heights Road to Oxbow Rd. Project is currently phased with three segments.</t>
  </si>
  <si>
    <t>Falmouth Route 28 Transportation Master Plan</t>
  </si>
  <si>
    <t>Route 28 from Falmouth Heights Rd to Oxbow Rd (west end)</t>
  </si>
  <si>
    <t>https://www.google.com/maps/dir/41.5774492,-70.5775048/41.55521,-70.600038/@41.5664539,-70.5916071,3278m/data=!3m1!1e3!4m9!4m8!1m5!3m4!1m2!1d-70.5951227!2d41.5673573!3s0x89e4d73f03028d5b:0x9f58413b7e4b59b5!1m0!3e0!5m1!1e3</t>
  </si>
  <si>
    <t>n/a</t>
  </si>
  <si>
    <t>TIP</t>
  </si>
  <si>
    <t>FCS-47</t>
  </si>
  <si>
    <t>Route 28A at Route 151 Intersection Improvements</t>
  </si>
  <si>
    <t>Route 28A at Rt 151</t>
  </si>
  <si>
    <t>https://www.google.com/maps/place/41%C2%B038'48.2%22N+70%C2%B036'45.7%22W/@41.6467276,-70.6141284,629m/data=!3m1!1e3!4m14!1m7!3m6!1s0x89e4d07a0e793ef7:0x3da19b7b810dd93d!2sMA-28A,+Falmouth,+MA!3b1!8m2!3d41.5841736!4d-70.6301381!3m5!1s0x0:0xa3da932f4b2fd3c2!7e2!8m2!3d41.6467206!4d-70.6126833!5m1!1e3</t>
  </si>
  <si>
    <t>FCS-48</t>
  </si>
  <si>
    <t>Route 28A at Curley Blvd Roundabout Improvements</t>
  </si>
  <si>
    <t>Incorporate signage and striping improvements to improve safety at this circular intersection. Install multi-modal crossings.</t>
  </si>
  <si>
    <t>Rt 28A at Curley Blvd</t>
  </si>
  <si>
    <t>https://www.google.com/maps/place/Curley+Blvd+%26+MA-28A,+Falmouth,+MA+02556/@41.632848,-70.6193251,327m/data=!3m1!1e3!4m5!3m4!1s0x89e4d078fdb7bdfb:0x1f0988560dfd4865!8m2!3d41.6329596!4d-70.6185534!5m1!1e3</t>
  </si>
  <si>
    <t>FCS-49a and b</t>
  </si>
  <si>
    <t xml:space="preserve">CCRTA Sealine Transit Improvements </t>
  </si>
  <si>
    <t>Install new bus shelters or bus pull-offs and other amenity upgrades along the Route 28 corridor for the Sealine service.</t>
  </si>
  <si>
    <t>Route 28 various locations (Rt 28 at Jones Rd, Rt 28 at Seacoast Shores Blvd)</t>
  </si>
  <si>
    <t>https://www.google.com/maps/place/41%C2%B033'39.5%22N+70%C2%B035'57.2%22W/@41.5609795,-70.6000509,268m/data=!3m2!1e3!4b1!4m14!1m7!3m6!1s0x89e4d768ad998c09:0x26120cb9566725ef!2sJones+Rd,+Falmouth,+MA+02540!3b1!8m2!3d41.5604494!4d-70.6089798!3m5!1s0x0:0xa2ccc24b66a47e9d!7e2!8m2!3d41.5609778!4d-70.5992194!5m1!1e3</t>
  </si>
  <si>
    <t>FCS-50</t>
  </si>
  <si>
    <t>Woods Hole Road at Oyster Pond Road crosswalk</t>
  </si>
  <si>
    <t>Install a signalized pedestrian crossing at this existing signalized intersection.</t>
  </si>
  <si>
    <t>Woods Hole Rd at Oyster Pond Rd</t>
  </si>
  <si>
    <t>https://www.google.com/maps/place/Oyster+Pond+Rd+%26+Woods+Hole+Rd,+Falmouth,+MA+02540/@41.5438519,-70.6497499,390m/data=!3m1!1e3!4m5!3m4!1s0x89e4d8464aa97ccb:0xdfd6baa605f94687!8m2!3d41.5437691!4d-70.6484793!5m1!1e3</t>
  </si>
  <si>
    <t>FCS-45</t>
  </si>
  <si>
    <t>Upgrade and install missing sidewalks on Route 28A</t>
  </si>
  <si>
    <t>Installation of new sidewalks along the entire length of Route 28A which helps support connections to the Shining Sea Bikeway.</t>
  </si>
  <si>
    <t>Route 28A from Edgerton Drive to Palmer Ave</t>
  </si>
  <si>
    <t>https://www.google.com/maps/dir/41.6409172,-70.6153323/41.584139,-70.630127/@41.6136814,-70.6517106,9005m/data=!3m1!1e3!4m9!4m8!1m5!3m4!1m2!1d-70.635722!2d41.5927493!3s0x89e4da1d1cf8fbd9:0x5d9aeaab26e22f20!1m0!3e0!5m1!1e3</t>
  </si>
  <si>
    <t>FCS-46</t>
  </si>
  <si>
    <t>Construction of a sidewalks on Woods Hole Rd. Project may need to be phased.</t>
  </si>
  <si>
    <t>Woods Hole Rd from F R Lillie Rd to Harbor Hill Rd</t>
  </si>
  <si>
    <t>https://www.google.com/maps/dir/41.5325671,-70.6552519/41.5237458,-70.6610019/@41.5274338,-70.6609614,1350m/data=!3m1!1e3!4m2!4m1!3e0!5m1!1e3</t>
  </si>
  <si>
    <t>Benefit Analysis</t>
  </si>
  <si>
    <t>Cost Analysis</t>
  </si>
  <si>
    <t>Cost Estimation</t>
  </si>
  <si>
    <t>Unit Costs</t>
  </si>
  <si>
    <t>each</t>
  </si>
  <si>
    <t>LF</t>
  </si>
  <si>
    <t>Intersection Redesign
[Assumes 1, enter a different number if needed]</t>
  </si>
  <si>
    <t>Pedestrian Crossing Modifications
[Assumes 1, override if needed]</t>
  </si>
  <si>
    <t>Pedestrian &amp; Bike Network Connections
[Assumes sidewalk/path 1 side; bike lane 2 sides; override if needed]</t>
  </si>
  <si>
    <t>Transit Investments
[Assumes 1, enter a different number if needed]</t>
  </si>
  <si>
    <t>Environment &amp; Streetscape Investments
[Assumes 1, enter a different number if needed]</t>
  </si>
  <si>
    <t>Other Cost [Enter as needed]</t>
  </si>
  <si>
    <t>Other Cost Desc.</t>
  </si>
  <si>
    <t>Raw Cost</t>
  </si>
  <si>
    <t>Safety</t>
  </si>
  <si>
    <t>Mobility</t>
  </si>
  <si>
    <t>Access</t>
  </si>
  <si>
    <t>Ease of Implementation</t>
  </si>
  <si>
    <t>Project Support</t>
  </si>
  <si>
    <t>Score</t>
  </si>
  <si>
    <t>Rank</t>
  </si>
  <si>
    <t>Comments</t>
  </si>
  <si>
    <t>Connectivity</t>
  </si>
  <si>
    <t>Total</t>
  </si>
  <si>
    <t>Length (miles)</t>
  </si>
  <si>
    <t>This is a planning level cost estimate only</t>
  </si>
  <si>
    <t>1 Highest-Addresses a High Crash Location or RSA location</t>
  </si>
  <si>
    <t>2 High: Provides accomodations on a high speed, high volume roadway</t>
  </si>
  <si>
    <t>1 High: Project directly supports bike/ped/transit access to a vulnerable population (i.e. school children or seniors)</t>
  </si>
  <si>
    <t>1 Easy:  Project under design and needs more funding</t>
  </si>
  <si>
    <t>1 Highest: Project is supported by town officials/boards</t>
  </si>
  <si>
    <t>3 Medium: Fills a gap in the existing network or extends an existing network</t>
  </si>
  <si>
    <t>2 High: Project will improve safety significantly for all modes</t>
  </si>
  <si>
    <t>1 Highest: Provides a regional connection</t>
  </si>
  <si>
    <t>2 Medium: Project improves ped/bike/transit access to major pedestrian oriented destinations (beaches, parks) or a large population area</t>
  </si>
  <si>
    <t>3 Lowest. Provides a new disconnected link</t>
  </si>
  <si>
    <t xml:space="preserve">3 Low: Improves bike/ped/transit access to a smaller population area </t>
  </si>
  <si>
    <t>Katherine Lee Bates shared use path</t>
  </si>
  <si>
    <t>Convert existing sidewalk into a shared use path. Upgrade the Route 28 crossing with a RRFB. This will meet the limits of the recent Katherine Lee Bates sidewalk upgrade from Mullen Hall school.</t>
  </si>
  <si>
    <t>Katherine Lee Bates Rd from Route 28 to Post Office Rd</t>
  </si>
  <si>
    <t>4 Low: Project provides a moderate safety improvement for all modes</t>
  </si>
  <si>
    <t>3 Moderate: Project is viable with minor impacts to ROW or environmental</t>
  </si>
  <si>
    <t>3 Moderate: Project has some public support</t>
  </si>
  <si>
    <t>Installation of a shared use path on the northern side of road to connect between the villages of West Falmouth and East Falmouth, the future YMCA and Falmouth High School. Project will likely need to be phased. The area within the interchange would be excluded from funding request.</t>
  </si>
  <si>
    <t>3 Medium: Addresses a location/roadway with a ped/bike crash history</t>
  </si>
  <si>
    <t>2 Simple: Within public ROW, no takings, no wetlands, historic or archeological issues</t>
  </si>
  <si>
    <t>2 High: Project has significant public support</t>
  </si>
  <si>
    <t>Road diet on Curley Blvd to restripe roadway to reduce speeds and allocate a formal space for on-road buffered bicycle lanes. Consider installation of RRFB at existing mid-block crosswalk at Old Main Rd which is a school crossing to North Falmouth Elementary. Consider minor geometric upgrades to Quaker Rd intersection.</t>
  </si>
  <si>
    <t>5 Neutral: Not applicable</t>
  </si>
  <si>
    <t>Replace existing pedestrian signal heads with countdown timers and audible signal buttons. Install bicycle signal loop detectors to improve multi-modal access to the High School. Consider installation of Flashing Yellow Arrow signal heads to improve safety.</t>
  </si>
  <si>
    <t>Roundabout at Spring Bars Rd and Davis Straits</t>
  </si>
  <si>
    <t>Spring Bars Rd at Davis Straits</t>
  </si>
  <si>
    <t>https://www.google.com/maps/@41.5575322,-70.600085,272m/data=!3m1!1e3?hl=en</t>
  </si>
  <si>
    <t>Thomas Landers Road Bicycle Accomodations</t>
  </si>
  <si>
    <t>5 Lowest: Project with minimal safety improvement for all modes</t>
  </si>
  <si>
    <t>5 Negative: Major concerns with ROW and environmental impacts</t>
  </si>
  <si>
    <t>4 Negative: Project has mixed or negative public support</t>
  </si>
  <si>
    <t>Intersection improvement project to improve vehicular safety and incorporate multi modal accomodations. There is currently no multi-modal accomodations at this location and the proposed improvements will improve connections to the bike path.</t>
  </si>
  <si>
    <t>Woods Hole Road Sidewalk</t>
  </si>
  <si>
    <t>Code</t>
  </si>
  <si>
    <t>Points</t>
  </si>
  <si>
    <t>6 Neutral: Addresses a location with no known crashes</t>
  </si>
  <si>
    <t>4 Lowest: Project does not greatly improve multimodal access</t>
  </si>
  <si>
    <t>1a</t>
  </si>
  <si>
    <t>1b</t>
  </si>
  <si>
    <t>1c</t>
  </si>
  <si>
    <t>1d</t>
  </si>
  <si>
    <t>1e</t>
  </si>
  <si>
    <t>2a</t>
  </si>
  <si>
    <t>2b</t>
  </si>
  <si>
    <t>2c</t>
  </si>
  <si>
    <t>2d</t>
  </si>
  <si>
    <t>Input 2a: 10 pts for in EJ; 5 pts for with .5 mi; 2 points for within 1.5 mi</t>
  </si>
  <si>
    <r>
      <rPr>
        <b/>
        <sz val="11"/>
        <color rgb="FFFF0000"/>
        <rFont val="Calibri"/>
        <family val="2"/>
        <scheme val="minor"/>
      </rPr>
      <t>Red</t>
    </r>
    <r>
      <rPr>
        <sz val="11"/>
        <color theme="1"/>
        <rFont val="Calibri"/>
        <family val="2"/>
        <scheme val="minor"/>
      </rPr>
      <t xml:space="preserve"> are quantities of individual components, </t>
    </r>
    <r>
      <rPr>
        <b/>
        <sz val="11"/>
        <color theme="1"/>
        <rFont val="Calibri"/>
        <family val="2"/>
        <scheme val="minor"/>
      </rPr>
      <t>Black</t>
    </r>
    <r>
      <rPr>
        <sz val="11"/>
        <color theme="1"/>
        <rFont val="Calibri"/>
        <family val="2"/>
        <scheme val="minor"/>
      </rPr>
      <t xml:space="preserve"> applies to entire project length, </t>
    </r>
    <r>
      <rPr>
        <b/>
        <sz val="11"/>
        <color rgb="FF00B050"/>
        <rFont val="Calibri"/>
        <family val="2"/>
        <scheme val="minor"/>
      </rPr>
      <t>Green</t>
    </r>
    <r>
      <rPr>
        <sz val="11"/>
        <color theme="1"/>
        <rFont val="Calibri"/>
        <family val="2"/>
        <scheme val="minor"/>
      </rPr>
      <t xml:space="preserve"> are dimensions of components</t>
    </r>
  </si>
  <si>
    <t>Weight</t>
  </si>
  <si>
    <t>Basis</t>
  </si>
  <si>
    <t>Input 2b: 10 pts for beach access; 7 points for downtown; judgement calls</t>
  </si>
  <si>
    <t>George Meservy, Orleans Town Planner</t>
  </si>
  <si>
    <t>Cost Items for Project Types (see Unit Costs tabs for more information)</t>
  </si>
  <si>
    <t>Input 2c: 10 points for projects in prior studies; 5 points for in CAC; judgement calls</t>
  </si>
  <si>
    <t>Max</t>
  </si>
  <si>
    <t>Project Details</t>
  </si>
  <si>
    <t>Complete Streets Location</t>
  </si>
  <si>
    <t>Project Origin and Type</t>
  </si>
  <si>
    <t>Complete Streets Needs</t>
  </si>
  <si>
    <t>Complete Streets Funding Request</t>
  </si>
  <si>
    <t>Length</t>
  </si>
  <si>
    <t>B2</t>
  </si>
  <si>
    <t>B8</t>
  </si>
  <si>
    <t>B10</t>
  </si>
  <si>
    <t>P2   =</t>
  </si>
  <si>
    <t>P3</t>
  </si>
  <si>
    <t>P4</t>
  </si>
  <si>
    <t>P5</t>
  </si>
  <si>
    <t>P7a</t>
  </si>
  <si>
    <t>P7b</t>
  </si>
  <si>
    <t>P9</t>
  </si>
  <si>
    <t>P11</t>
  </si>
  <si>
    <t>P12</t>
  </si>
  <si>
    <t>S1</t>
  </si>
  <si>
    <t>S6</t>
  </si>
  <si>
    <t>S8</t>
  </si>
  <si>
    <t>S10a</t>
  </si>
  <si>
    <t>S10b</t>
  </si>
  <si>
    <t>S13a</t>
  </si>
  <si>
    <t>S13b</t>
  </si>
  <si>
    <t>S15</t>
  </si>
  <si>
    <t>S17</t>
  </si>
  <si>
    <t>S18</t>
  </si>
  <si>
    <t>X1</t>
  </si>
  <si>
    <t>X2</t>
  </si>
  <si>
    <t>X3</t>
  </si>
  <si>
    <t>X4</t>
  </si>
  <si>
    <t>X5</t>
  </si>
  <si>
    <t>X6</t>
  </si>
  <si>
    <t>Stage 1</t>
  </si>
  <si>
    <t>Stage 2</t>
  </si>
  <si>
    <t>Inputs to 2d: Affected Environmental Resources</t>
  </si>
  <si>
    <t>Proj. ID</t>
  </si>
  <si>
    <t>Project Limits</t>
  </si>
  <si>
    <r>
      <rPr>
        <b/>
        <sz val="14"/>
        <color theme="1"/>
        <rFont val="Calibri"/>
        <family val="2"/>
        <scheme val="minor"/>
      </rPr>
      <t xml:space="preserve">Project Start Location: X,Y Coordinates
</t>
    </r>
    <r>
      <rPr>
        <sz val="14"/>
        <color theme="1"/>
        <rFont val="Calibri"/>
        <family val="2"/>
        <scheme val="minor"/>
      </rPr>
      <t>(MA State Plane meter)</t>
    </r>
  </si>
  <si>
    <r>
      <rPr>
        <b/>
        <sz val="14"/>
        <color theme="1"/>
        <rFont val="Calibri"/>
        <family val="2"/>
        <scheme val="minor"/>
      </rPr>
      <t>Project End Location: X,Y Coordinates</t>
    </r>
    <r>
      <rPr>
        <sz val="14"/>
        <color theme="1"/>
        <rFont val="Calibri"/>
        <family val="2"/>
        <scheme val="minor"/>
      </rPr>
      <t xml:space="preserve">
(MA State Plane meter)</t>
    </r>
  </si>
  <si>
    <r>
      <rPr>
        <b/>
        <sz val="14"/>
        <color theme="1"/>
        <rFont val="Calibri"/>
        <family val="2"/>
        <scheme val="minor"/>
      </rPr>
      <t xml:space="preserve">Complete Streets Project Origin
</t>
    </r>
    <r>
      <rPr>
        <sz val="14"/>
        <color theme="1"/>
        <rFont val="Calibri"/>
        <family val="2"/>
        <scheme val="minor"/>
      </rPr>
      <t>(planning documentation or supporting analysis)</t>
    </r>
  </si>
  <si>
    <t>Complete Streets Project Type
(refer to the Eligible Projects Worksheet)</t>
  </si>
  <si>
    <t>ADA Accessibility</t>
  </si>
  <si>
    <t>Pedestrian Mobility</t>
  </si>
  <si>
    <t>Bicycle Mobility</t>
  </si>
  <si>
    <t>Transit Operations and Access</t>
  </si>
  <si>
    <t>Vehicular Operations</t>
  </si>
  <si>
    <t>Freight Operations</t>
  </si>
  <si>
    <r>
      <rPr>
        <b/>
        <sz val="14"/>
        <color theme="1"/>
        <rFont val="Calibri"/>
        <family val="2"/>
        <scheme val="minor"/>
      </rPr>
      <t>Will this project be in Coordination with other Communities?</t>
    </r>
    <r>
      <rPr>
        <sz val="14"/>
        <color theme="1"/>
        <rFont val="Calibri"/>
        <family val="2"/>
        <scheme val="minor"/>
      </rPr>
      <t xml:space="preserve">
(list, if applicable)</t>
    </r>
  </si>
  <si>
    <t>Total Estimated Project Cost</t>
  </si>
  <si>
    <r>
      <rPr>
        <b/>
        <sz val="14"/>
        <color theme="1"/>
        <rFont val="Calibri"/>
        <family val="2"/>
        <scheme val="minor"/>
      </rPr>
      <t>Other Funding Source(s) and Amount</t>
    </r>
    <r>
      <rPr>
        <sz val="14"/>
        <color theme="1"/>
        <rFont val="Calibri"/>
        <family val="2"/>
        <scheme val="minor"/>
      </rPr>
      <t xml:space="preserve">
(if applicable)</t>
    </r>
  </si>
  <si>
    <r>
      <rPr>
        <b/>
        <sz val="14"/>
        <color theme="1"/>
        <rFont val="Calibri"/>
        <family val="2"/>
        <scheme val="minor"/>
      </rPr>
      <t>Anticipated Construction Duration</t>
    </r>
    <r>
      <rPr>
        <sz val="14"/>
        <color theme="1"/>
        <rFont val="Calibri"/>
        <family val="2"/>
        <scheme val="minor"/>
      </rPr>
      <t xml:space="preserve">
(number of months)</t>
    </r>
  </si>
  <si>
    <r>
      <t xml:space="preserve">Desired Construction Start Date
</t>
    </r>
    <r>
      <rPr>
        <sz val="14"/>
        <color theme="1"/>
        <rFont val="Calibri"/>
        <family val="2"/>
        <scheme val="minor"/>
      </rPr>
      <t>(month/year)</t>
    </r>
  </si>
  <si>
    <t>Estimated (Pre-Contingency) Project Cost.  Final Cost Estimates to Include 20% Contingency + 8% Police Detail</t>
  </si>
  <si>
    <t>miles</t>
  </si>
  <si>
    <t>SF</t>
  </si>
  <si>
    <t>bridge or tunnel</t>
  </si>
  <si>
    <t>bike racks</t>
  </si>
  <si>
    <t>bike rest stop</t>
  </si>
  <si>
    <t>connect to open spaces</t>
  </si>
  <si>
    <t>rumble strips</t>
  </si>
  <si>
    <t>gear lockers</t>
  </si>
  <si>
    <t>Gap Level</t>
  </si>
  <si>
    <t>Gap Closure Bonus</t>
  </si>
  <si>
    <t>Speed Level</t>
  </si>
  <si>
    <t>Crash Level</t>
  </si>
  <si>
    <t>Volume Level</t>
  </si>
  <si>
    <t>RSA Level</t>
  </si>
  <si>
    <t>1a Facility Factor</t>
  </si>
  <si>
    <t>1c Facility Factor</t>
  </si>
  <si>
    <t>Stage 1 Score</t>
  </si>
  <si>
    <t>Stage 2 Score</t>
  </si>
  <si>
    <t>Total Benefit Score</t>
  </si>
  <si>
    <t>Benefit/Cost Score</t>
  </si>
  <si>
    <t>Lat Begin</t>
  </si>
  <si>
    <t>Long Begin</t>
  </si>
  <si>
    <t>Lat End</t>
  </si>
  <si>
    <t>Long End</t>
  </si>
  <si>
    <t>Wetlands</t>
  </si>
  <si>
    <t>Vernal Pool Buffer</t>
  </si>
  <si>
    <t>BioMap2 Core Habitat &amp; NHESP Priority Habitat</t>
  </si>
  <si>
    <t>FEMA Floodplain &amp; SLOSH</t>
  </si>
  <si>
    <t>P01</t>
  </si>
  <si>
    <t>Beach Rd/Main St from Rt 28 to Nauset Beach: multiuse path</t>
  </si>
  <si>
    <t>Rt28/Main St intersection to Nauset Beach at terminus of Beach Rd, 2.8 miles</t>
  </si>
  <si>
    <t>325728.652308609, 838395.794198732</t>
  </si>
  <si>
    <t>329928.118918241, 838767.450926445</t>
  </si>
  <si>
    <t>B10. New shared use paths P2. Providing ADA/AAB compliant curb ramps P3. Detectable warning surfaces  P9. Crosswalks</t>
  </si>
  <si>
    <t>X</t>
  </si>
  <si>
    <t>1 shared use path, no shoulders</t>
  </si>
  <si>
    <t>P02</t>
  </si>
  <si>
    <t>Brewster Cross Rd: convert to 1-way eastbound</t>
  </si>
  <si>
    <t>Brewster Cross Rd from Rt 6A to Main St, 0.2 miles</t>
  </si>
  <si>
    <t>325205.042046903, 838320.098257437</t>
  </si>
  <si>
    <t>325540.942436596, 838441.567444931</t>
  </si>
  <si>
    <t>S10. Road diets</t>
  </si>
  <si>
    <t>road diet</t>
  </si>
  <si>
    <t>P03</t>
  </si>
  <si>
    <t>Tonset Rd: traffic calming</t>
  </si>
  <si>
    <t>Tonset Rd from Rt 28 to Brick Hill  Rd, 1.9 miles</t>
  </si>
  <si>
    <t>325731.996535115, 837977.50537304</t>
  </si>
  <si>
    <t>327688.05941988, 840267.735649216</t>
  </si>
  <si>
    <t>S17. Traffic calming measures</t>
  </si>
  <si>
    <t>traffic calming</t>
  </si>
  <si>
    <t>P04</t>
  </si>
  <si>
    <t>Tonset Rd/Main St Intersection: retiming signal, add left turn arrow, ped crossing, bike box</t>
  </si>
  <si>
    <t>Approaches to and Intersection of Tonset Rd/Main St</t>
  </si>
  <si>
    <t>325994.01249702, 838205.327893631</t>
  </si>
  <si>
    <t>P2. Providing ADA/AAB compliant curb ramps  P3. Detectable warning surfaces  P5. New Sidewalk  P9. Crosswalks  P11. Accessible pedestrian signals</t>
  </si>
  <si>
    <t>intersection safety improvements</t>
  </si>
  <si>
    <t>P05</t>
  </si>
  <si>
    <t>Tonset Rd (Extension) from Main St to Rt 28: add sidewalk</t>
  </si>
  <si>
    <t>Tonset Rd (Extension) from Main St to Rt 28, 0.2 miles</t>
  </si>
  <si>
    <t>325732.228167504, 837978.509250644</t>
  </si>
  <si>
    <t>P2. Providing ADA/AAB compliant curb ramps  P3. Detectable warning surfaces  P5. New Sidewalk  P9. Crosswalks</t>
  </si>
  <si>
    <t>1 sidewalk, no shoulders</t>
  </si>
  <si>
    <t>P06</t>
  </si>
  <si>
    <t>Main St from Tonset Rd to Rt 28: reconstruct sidewalk, eliminate pole obstructions</t>
  </si>
  <si>
    <t>Main St from Tonset Rd to Rt 28, 0.2 miles</t>
  </si>
  <si>
    <t>325996.593276356, 838209.817184025</t>
  </si>
  <si>
    <t>P07</t>
  </si>
  <si>
    <t>Main St from Meetinghouse Rd to Rt 28: construct sidewalk</t>
  </si>
  <si>
    <t>Main St from Meetinghouse Rd to Rt 28, 0.8 miles</t>
  </si>
  <si>
    <t>326832.36391038, 838264.488765241</t>
  </si>
  <si>
    <t>P08</t>
  </si>
  <si>
    <t>Downtown &amp; various locations: install bike racks</t>
  </si>
  <si>
    <t>various locations</t>
  </si>
  <si>
    <t>B0. Bicycle Facilities - Other</t>
  </si>
  <si>
    <t>P09</t>
  </si>
  <si>
    <t>Depot Square: Bike Rest stop - kiosk, benches, fix it station, bike racks, etc.)</t>
  </si>
  <si>
    <t>325275.90222113, 838699.818126047</t>
  </si>
  <si>
    <t>C5 Needs Assessment</t>
  </si>
  <si>
    <t>rest stop</t>
  </si>
  <si>
    <t>P10</t>
  </si>
  <si>
    <t>Old Colony Way from Staples Plaza to Main St on south side: construct sidewalk</t>
  </si>
  <si>
    <t>Old Colony Way: sidewalk on south side from Staples Plaza to Main St, 0.2 miles</t>
  </si>
  <si>
    <t>325064.608709703, 838480.803867434</t>
  </si>
  <si>
    <t>325285.705499016, 838728.429248529</t>
  </si>
  <si>
    <t>Rock Harbor Rd: bike/ped accommodations, shoulders</t>
  </si>
  <si>
    <t>Rock Harbor Rd from Locust Rd to Cape Cod Rail Trail 1.9 miles</t>
  </si>
  <si>
    <t>325068.847101095, 838905.002630066</t>
  </si>
  <si>
    <t>325695.592882934, 839777.11255103</t>
  </si>
  <si>
    <t>S15. Addition of or widening of shoulders</t>
  </si>
  <si>
    <t>shoulders only</t>
  </si>
  <si>
    <t>Skaket Beach Rd: traffic calming</t>
  </si>
  <si>
    <t>Skaket Beach Rd from West Rd to Skaket Beach, 0.6 miles</t>
  </si>
  <si>
    <t>324111.501726956, 838718.438615673</t>
  </si>
  <si>
    <t>323321.063911388, 839343.493370706</t>
  </si>
  <si>
    <t>P13</t>
  </si>
  <si>
    <t>Skaket Beach Rd: multi-use path</t>
  </si>
  <si>
    <t>B10. New shared use paths</t>
  </si>
  <si>
    <t>P14</t>
  </si>
  <si>
    <t>Cape Cod Rail Trail @ Main St: bike tunnel or bridge</t>
  </si>
  <si>
    <t>325279.679068347, 838735.43221237</t>
  </si>
  <si>
    <t>B0. Bicycle Facilities - Other  P0. Pedestrian Facilities - Other</t>
  </si>
  <si>
    <t>tunnel or bridge</t>
  </si>
  <si>
    <t>P15</t>
  </si>
  <si>
    <t>Rt 6A: add improved crosswalks</t>
  </si>
  <si>
    <t>various locations per 2012 Orleans Parking &amp; Circulation Study</t>
  </si>
  <si>
    <t>P2. Providing ADA/AAB compliant curb ramps  P3. Detectable warning surfaces  P9. Crosswalks</t>
  </si>
  <si>
    <t>crosswalks</t>
  </si>
  <si>
    <t>P16</t>
  </si>
  <si>
    <t xml:space="preserve">Downtown from elementary school: construct pathway </t>
  </si>
  <si>
    <t>From Orleans Elementary School to Council on Aging, 0.3 miles</t>
  </si>
  <si>
    <t>325250.475499688, 837903.775119259</t>
  </si>
  <si>
    <t>325344.134011575, 838371.989135716</t>
  </si>
  <si>
    <t>shared use path on new alignment</t>
  </si>
  <si>
    <t>P17</t>
  </si>
  <si>
    <t>Create bike/ped facilities connecting to Orleans Conservation Trust and other open space trails</t>
  </si>
  <si>
    <t>connections topen space</t>
  </si>
  <si>
    <t>P18</t>
  </si>
  <si>
    <t>West Rd/Salty Ridge Rd intersection: install warning signage/safe crossing</t>
  </si>
  <si>
    <t>Approaches to and Intersection of West Rd/Salty Ridge Rd</t>
  </si>
  <si>
    <t>324262.079772823, 838428.033847433</t>
  </si>
  <si>
    <t>S1. Pavement markings or signage that provides a new separate accommodation for bicycle, pedestrian, or transit modes  P9. Crosswalks</t>
  </si>
  <si>
    <t>P19</t>
  </si>
  <si>
    <t>Cape Cod Rail Trail @ Rt 6 (near Salty Ridge Rd): construct bridge over Rt 6</t>
  </si>
  <si>
    <t>324379.113046335, 838197.36275852</t>
  </si>
  <si>
    <t>P20</t>
  </si>
  <si>
    <t>Cape Cod Rail Trail @ West Rd: improve crossing, RRFB</t>
  </si>
  <si>
    <t>324495.078274854, 838222.059595577</t>
  </si>
  <si>
    <t>P12. New or improved crossing treatments at intersections, midblock, etc. including RRFB's and HAWK signals</t>
  </si>
  <si>
    <t>improved crossing treatment</t>
  </si>
  <si>
    <t>P21</t>
  </si>
  <si>
    <t>Rt 28 from Cove Rd to Main St: add sidewalk</t>
  </si>
  <si>
    <t>Rt 28 from Cove Rd to Main St, 0.2 miles</t>
  </si>
  <si>
    <t>325680.502504971, 838644.993981332</t>
  </si>
  <si>
    <t>P22</t>
  </si>
  <si>
    <t>Main St/School Rd intersection: improve safety</t>
  </si>
  <si>
    <t>Approaches to and Intersection of Main St/School Rd</t>
  </si>
  <si>
    <t>326663.733941811, 838177.048718756</t>
  </si>
  <si>
    <t>P23</t>
  </si>
  <si>
    <t>Rt 28/Pond Rd &amp; Finlay Rd: improve safety</t>
  </si>
  <si>
    <t>Approaches to and Intersection of Rt 28/Pond Rd</t>
  </si>
  <si>
    <t>325856.659413275, 837446.617747967</t>
  </si>
  <si>
    <t>P24</t>
  </si>
  <si>
    <t>Rt 28/Monument Rd intersection: improve safety</t>
  </si>
  <si>
    <t>Approaches to and Intersection of Rt 28/Monument Rd</t>
  </si>
  <si>
    <t>325904.018388908, 836104.545791747</t>
  </si>
  <si>
    <t>P25</t>
  </si>
  <si>
    <t>Rt 28/Rt 39 &amp; Quanset Rd intersection: improve safety</t>
  </si>
  <si>
    <t>Approaches to and Intersection of Rt 28/Rt 39</t>
  </si>
  <si>
    <t>325508.381514992, 834586.994318782</t>
  </si>
  <si>
    <t>P2. Providing ADA/AAB compliant curb ramps  P3. Detectable warning surfaces  P5. New Sidewalk  P9. Crosswalks  S18. Roundabout</t>
  </si>
  <si>
    <t>P26</t>
  </si>
  <si>
    <t>Beach Rd: install speed tables</t>
  </si>
  <si>
    <t>S8. Speed humps/speed tables</t>
  </si>
  <si>
    <t>P27</t>
  </si>
  <si>
    <t>Install rumble strips on roads as advanced warning ahead of bike crossings</t>
  </si>
  <si>
    <t>S0. Traffic &amp; Safety - Other</t>
  </si>
  <si>
    <t>P28</t>
  </si>
  <si>
    <t>Construct gear lockers at beaches</t>
  </si>
  <si>
    <t>P29</t>
  </si>
  <si>
    <t>West Rd (Cape Cod Rail Trail section): improve on-road accommodations</t>
  </si>
  <si>
    <t>West Rd from Salty Ridge Rd to Cape Cod Rail Trail, 0.2 miles</t>
  </si>
  <si>
    <t>B2. Designated bicyle lanes</t>
  </si>
  <si>
    <t xml:space="preserve">  </t>
  </si>
  <si>
    <t>P30</t>
  </si>
  <si>
    <t>Monument Rd from Main St to Route 28: construct sidewalk</t>
  </si>
  <si>
    <t>Monument Rd from Main St to Rt 28, 1.5 miles</t>
  </si>
  <si>
    <t>326330.655405695, 838144.778345506</t>
  </si>
  <si>
    <t>P31</t>
  </si>
  <si>
    <t>Monument Rd: traffic calming, improve crosswalk and install advance warning signage for Crystal Lake</t>
  </si>
  <si>
    <t>S17. Traffic calming measures  P2. Providing ADA/AAB compliant curb ramps  P3. Detectable warning surfaces  P4. Pedestrian wayfinding signs</t>
  </si>
  <si>
    <t>P32</t>
  </si>
  <si>
    <t>Tonset Rd/Hopkins Ln intersection: improve safety</t>
  </si>
  <si>
    <t>Approaches to and Intersection of Tonset Rd/Hopkins Ln</t>
  </si>
  <si>
    <t>326639.328561526, 838691.495425926</t>
  </si>
  <si>
    <t>P33</t>
  </si>
  <si>
    <t>Rt 28 from Tonset Rd to middle school: upgrade sidewalk</t>
  </si>
  <si>
    <t>Rt 28 from Tonset Rd to middle school, 0.2 miles</t>
  </si>
  <si>
    <t>325718.987883476, 838242.213674155</t>
  </si>
  <si>
    <t>P34</t>
  </si>
  <si>
    <t>Meetinghouse Rd from Main St to Hopkins Ln: construct sidewalk</t>
  </si>
  <si>
    <t>Meetinghouse Rd: sidewalk from Main St to Hopkins Ln, 0.3 miles</t>
  </si>
  <si>
    <t>326833.707668661, 838263.735204702</t>
  </si>
  <si>
    <t>326857.25310106, 838741.381373298</t>
  </si>
  <si>
    <t>P35</t>
  </si>
  <si>
    <t>Main St/Meetinghouse Rd intersection: improve safety</t>
  </si>
  <si>
    <t>Approaches to and Intersection of Main St/Meetinghouse Rd</t>
  </si>
  <si>
    <t>P36</t>
  </si>
  <si>
    <t>Tonset Rd from Main Street to Hopkins Ln: shared use path</t>
  </si>
  <si>
    <t>Tonset Rd from Main Street to Hopkins Ln, 0.5 miles</t>
  </si>
  <si>
    <t>325994.344962556, 838205.333802192</t>
  </si>
  <si>
    <t>P2. Providing ADA/AAB compliant curb ramps  P3. Detectable warning surfaces  B10. New shared use paths  P9. Crosswalks</t>
  </si>
  <si>
    <t>P37</t>
  </si>
  <si>
    <t>Sidewalk connections to Brewster on Route 6A</t>
  </si>
  <si>
    <t>Rt 6A from Brewster town line to Eldredge Park Way, 0.5 miles</t>
  </si>
  <si>
    <t>324007.173634953, 837201.634906778</t>
  </si>
  <si>
    <t>324705.300338385, 837761.306918323</t>
  </si>
  <si>
    <t>P38</t>
  </si>
  <si>
    <t>Improved pedestrian connection through Orleans Cemetery (Tonset Rd to Main St)</t>
  </si>
  <si>
    <t>Orleans Cemetary from Tonset Rd to Main St, 0.3 miles</t>
  </si>
  <si>
    <t>326529.850589676, 838602.227111091</t>
  </si>
  <si>
    <t>326750.115026411, 838228.470091568</t>
  </si>
  <si>
    <t>P5. Providing new sidewalks</t>
  </si>
  <si>
    <t>P39</t>
  </si>
  <si>
    <t>Route 6A/28 from Rotary to Old County Rd: construct sidewalks</t>
  </si>
  <si>
    <t>Route 6A/28 from Eastham Rotary to Old County Rd, 0.3 miles</t>
  </si>
  <si>
    <t>326050.773289114, 839726.210996423</t>
  </si>
  <si>
    <t>326046.577084818, 839387.213899056</t>
  </si>
  <si>
    <t>2 sidewalks, no shoulders</t>
  </si>
  <si>
    <t>P40</t>
  </si>
  <si>
    <t>Rts 6A/28  from Eastham Rotary to Orleans Roundabout: road diet</t>
  </si>
  <si>
    <t>Rts 6A/28  from Eastham Rotary to Orleans Roundabout, 0.5 miles</t>
  </si>
  <si>
    <t>325778.795772234, 839098.078030683</t>
  </si>
  <si>
    <t>P41</t>
  </si>
  <si>
    <t>Bay Ridge Ln: multi-use path connection to Cape Cod Rail Trail</t>
  </si>
  <si>
    <t>From Bay Ridge Ln to Cape Cod Rail Trail, 0.2 miles</t>
  </si>
  <si>
    <t>324109.353636463, 837644.319259294</t>
  </si>
  <si>
    <t>323979.811153727, 837910.434283507</t>
  </si>
  <si>
    <t>P42</t>
  </si>
  <si>
    <t>Brewster Cross Rd: sidewalk</t>
  </si>
  <si>
    <t>P43</t>
  </si>
  <si>
    <t>Rt 28 from downtown to Brewster town line: construct multi-use path</t>
  </si>
  <si>
    <t>Rt 28  from Eldrerdge Park Way to Brewster town line, 3.9 miles</t>
  </si>
  <si>
    <t>325730.595327534, 837976.814010447</t>
  </si>
  <si>
    <t>325436.295648399, 832119.293810872</t>
  </si>
  <si>
    <t>Eligible Complete Street Project Types</t>
  </si>
  <si>
    <t>If a project type or element does not appear in this list, it may still be eligible for funding. The applicant should provide justification for the decision based upon the classification of comparable projects. Include justification in the project description. Check the Ineligible Project list to ensure the project type or element is not excluded from funding.</t>
  </si>
  <si>
    <t>Projects that address infrastructure barriers to walking, biking, or taking transit at a signalized or unsignalized intersection including spot improvements such as tightening curb radii, adding curb extensions, adding a roundabout or mini traffic circle, adding bicycle facilities, and/or reducing vehicular speeds.</t>
  </si>
  <si>
    <t>Projects that reallocate roadway space from vehicles to provide exclusive space for people walking, biking, and/or taking transit.</t>
  </si>
  <si>
    <t>Projects that enhance pedestrian crossings at a signalized, unsignalized, or midblock crossing by upgrading curb ramps and/or adding RRBFs, crossing islands, raised intersections or crosswalks, markings, and/or signs.</t>
  </si>
  <si>
    <t>Projects that add new pedestrian and/or bike facilities along a roadway segment such as sidewalks, shared use paths, separated bike lanes, or bike lanes.</t>
  </si>
  <si>
    <t>Projects that enhance transit access through station and stop improvements and/or service improvements such as bus lanes, queue jumps, or transit signal priority.</t>
  </si>
  <si>
    <t>Projects that incorporate streetscape amenities such as street lighting, wayfinding, bicycle parking, stormwater management, and/or street trees and landscaping.</t>
  </si>
  <si>
    <t>Roundabouts/Mini Traffic Circle</t>
  </si>
  <si>
    <t>Road Diet/Lane Elimination</t>
  </si>
  <si>
    <t>ADA-compliant Curb Ramps</t>
  </si>
  <si>
    <t>Sidewalk</t>
  </si>
  <si>
    <t xml:space="preserve">Transit Station/Stop Access Improvements (curb ramps, bus shelters, bike parking, Park &amp; Ride, etc.) </t>
  </si>
  <si>
    <t>Street Lighting</t>
  </si>
  <si>
    <t>Intersection Reconstruction (addresses multimodal issues)</t>
  </si>
  <si>
    <t>Lane Narrowing (adds exclusive bike space)</t>
  </si>
  <si>
    <t>Pedestrian Hybrid Beacon/HAWK</t>
  </si>
  <si>
    <t>Shared-Use Path/Trail</t>
  </si>
  <si>
    <t xml:space="preserve">Transit Service Improvements (bus lanes, bus pullouts, TSP, etc.) </t>
  </si>
  <si>
    <t>Wayfinding for Pedestrians/Bicyclists</t>
  </si>
  <si>
    <t>Tighten Curb Radii/Curb Extension (at pedestrian crossing)</t>
  </si>
  <si>
    <t>Other Traffic Calming Elements</t>
  </si>
  <si>
    <t>Pedestrian-Activated Warning Device/Rectangular Rapid Flashing Beacons (RRFB)</t>
  </si>
  <si>
    <t>On-road Bike Lane*</t>
  </si>
  <si>
    <t>Bicycle Parking</t>
  </si>
  <si>
    <t>Intersection Signalization (addresses multimodal issues)</t>
  </si>
  <si>
    <t>Pedestrian Signal Upgrades</t>
  </si>
  <si>
    <t>Bicycle Boulevards</t>
  </si>
  <si>
    <t>Bicycle-Friendly Drain Grates</t>
  </si>
  <si>
    <t>Crossing Islands</t>
  </si>
  <si>
    <t>At-grade Rail Crossing Improvements (for people biking)</t>
  </si>
  <si>
    <t>Stormwater Management</t>
  </si>
  <si>
    <t>Raised Intersection or Raised Crosswalk</t>
  </si>
  <si>
    <t>Separated Bike Lane</t>
  </si>
  <si>
    <t>Street Trees/Landscaping</t>
  </si>
  <si>
    <t>Crosswalk Improvements</t>
  </si>
  <si>
    <t>*Resurfacing is not an eligible item unless a designated bike facility is being added</t>
  </si>
  <si>
    <t>Ineligible Complete Street Project Types</t>
  </si>
  <si>
    <t>The following project types are NOT eligible for Complete Streets Funding Program funding:</t>
  </si>
  <si>
    <t>Ineligible Project Types</t>
  </si>
  <si>
    <t>Notes</t>
  </si>
  <si>
    <t>All projects on facilities where bicyclists and pedestrians are prohibited</t>
  </si>
  <si>
    <r>
      <rPr>
        <b/>
        <sz val="12"/>
        <color rgb="FF000000"/>
        <rFont val="Calibri"/>
        <family val="2"/>
        <scheme val="minor"/>
      </rPr>
      <t>Example:</t>
    </r>
    <r>
      <rPr>
        <sz val="12"/>
        <color rgb="FF000000"/>
        <rFont val="Calibri"/>
        <family val="2"/>
        <scheme val="minor"/>
      </rPr>
      <t xml:space="preserve"> Freeways posted to exclude non-motorized transportation.</t>
    </r>
  </si>
  <si>
    <t>State-owned roadways</t>
  </si>
  <si>
    <t xml:space="preserve">Projects done under Minor Vehicle Access Permit or Non-Vehicle Access Permits  </t>
  </si>
  <si>
    <t xml:space="preserve">Routine roadway maintenance projects </t>
  </si>
  <si>
    <r>
      <rPr>
        <b/>
        <sz val="12"/>
        <color rgb="FF000000"/>
        <rFont val="Calibri"/>
        <family val="2"/>
        <scheme val="minor"/>
      </rPr>
      <t>Example:</t>
    </r>
    <r>
      <rPr>
        <sz val="12"/>
        <color rgb="FF000000"/>
        <rFont val="Calibri"/>
        <family val="2"/>
        <scheme val="minor"/>
      </rPr>
      <t xml:space="preserve"> Pothole patching, crack sealing, joint repair, micro surfacing, chip seals, etc. </t>
    </r>
  </si>
  <si>
    <t xml:space="preserve">Non-roadway maintenance projects </t>
  </si>
  <si>
    <r>
      <rPr>
        <b/>
        <sz val="12"/>
        <color rgb="FF000000"/>
        <rFont val="Calibri"/>
        <family val="2"/>
        <scheme val="minor"/>
      </rPr>
      <t>Example:</t>
    </r>
    <r>
      <rPr>
        <sz val="12"/>
        <color rgb="FF000000"/>
        <rFont val="Calibri"/>
        <family val="2"/>
        <scheme val="minor"/>
      </rPr>
      <t xml:space="preserve"> Catch basin cleaning, street sweeping, grass mowing, etc.</t>
    </r>
  </si>
  <si>
    <t xml:space="preserve">Bridge maintenance projects </t>
  </si>
  <si>
    <r>
      <rPr>
        <b/>
        <sz val="12"/>
        <color rgb="FF000000"/>
        <rFont val="Calibri"/>
        <family val="2"/>
        <scheme val="minor"/>
      </rPr>
      <t>Example:</t>
    </r>
    <r>
      <rPr>
        <sz val="12"/>
        <color rgb="FF000000"/>
        <rFont val="Calibri"/>
        <family val="2"/>
        <scheme val="minor"/>
      </rPr>
      <t xml:space="preserve"> Joint repair, deck repair, superstructure repair, substructure repair, etc.</t>
    </r>
  </si>
  <si>
    <t>Emergency repairs</t>
  </si>
  <si>
    <t>Drainage-only projects</t>
  </si>
  <si>
    <t xml:space="preserve">Guardrail-only projects  </t>
  </si>
  <si>
    <t>Landscape-only projects</t>
  </si>
  <si>
    <t>Signage-only projects</t>
  </si>
  <si>
    <t>Bike wayfinding/bike route signing eligible.</t>
  </si>
  <si>
    <t>Noise barrier-only projects</t>
  </si>
  <si>
    <t>Shim/leveling projects</t>
  </si>
  <si>
    <t>Vertical construction</t>
  </si>
  <si>
    <t>Covered bicycle parking shelters and covered bus shelters eligible.</t>
  </si>
  <si>
    <t>Pedestrian bridges</t>
  </si>
  <si>
    <t>p24</t>
  </si>
  <si>
    <t>Samoset Rd (E): Sidewalk &amp; Shoulders</t>
  </si>
  <si>
    <t>p23</t>
  </si>
  <si>
    <t>Samoset Rd (W): Sidewalk &amp; Shoulders</t>
  </si>
  <si>
    <t>p02</t>
  </si>
  <si>
    <t>Brackett Rd (W): Additional Sidewalk</t>
  </si>
  <si>
    <t>p19</t>
  </si>
  <si>
    <t>Old County Rd: Sidewalk &amp; Shoulders</t>
  </si>
  <si>
    <t>p01</t>
  </si>
  <si>
    <t>Brackett Rd (E): Sidewalk &amp; Shoulders</t>
  </si>
  <si>
    <t>p15</t>
  </si>
  <si>
    <t>Nauset Rd: Sidewalk &amp; Shoulders</t>
  </si>
  <si>
    <t>p07</t>
  </si>
  <si>
    <t>Great Pond Rd: Shoulders</t>
  </si>
  <si>
    <t>p10</t>
  </si>
  <si>
    <t>Locust Rd &amp; Salt Pond Rd: Shoulders</t>
  </si>
  <si>
    <t>p27</t>
  </si>
  <si>
    <t>Massasoit Rd (N): Sidewalk &amp; Shoulders</t>
  </si>
  <si>
    <t>p16</t>
  </si>
  <si>
    <t>Nauset Rd (N): Sidewalk &amp; Shoulders</t>
  </si>
  <si>
    <t>p11</t>
  </si>
  <si>
    <t>Massasoit Rd (S): Sidewalk &amp; Shoulders</t>
  </si>
  <si>
    <t>p25</t>
  </si>
  <si>
    <t>Schoolhouse Rd: Sidewalk &amp; Shoulders</t>
  </si>
  <si>
    <t>p08</t>
  </si>
  <si>
    <t>Herring Brook Rd: Sidewalk &amp; Shoulders</t>
  </si>
  <si>
    <t>p06</t>
  </si>
  <si>
    <t>Governor Prence Rd: Shoulders</t>
  </si>
  <si>
    <t>p18</t>
  </si>
  <si>
    <t>Ocean View Rd: Shoulders</t>
  </si>
  <si>
    <t>p26</t>
  </si>
  <si>
    <t>Dyer Prince Rd: Shoulders</t>
  </si>
  <si>
    <t>p09</t>
  </si>
  <si>
    <t>Kingsbury Beach Rd: Shoulders</t>
  </si>
  <si>
    <t>p21</t>
  </si>
  <si>
    <t>Rock Harbor Rd: Sidewalk</t>
  </si>
  <si>
    <t>p22</t>
  </si>
  <si>
    <t>Rock Harbor Rd/Bridge Rd: Sidewalk</t>
  </si>
  <si>
    <t>p04</t>
  </si>
  <si>
    <t>Cable Rd: Sidewalk &amp; Shoulders</t>
  </si>
  <si>
    <t>p05</t>
  </si>
  <si>
    <t>Campground Rd: Shoulders</t>
  </si>
  <si>
    <t>p28</t>
  </si>
  <si>
    <t>Bridge Rd (S): Sidewalk</t>
  </si>
  <si>
    <t>p03</t>
  </si>
  <si>
    <t>Bridge Rd (N): Sidewalk &amp; Shoulders</t>
  </si>
  <si>
    <t>p17</t>
  </si>
  <si>
    <t>Nauset Rd (S): Sidewalk &amp; Shoulders</t>
  </si>
  <si>
    <t>p13</t>
  </si>
  <si>
    <t>Mill Rd: Shoulders</t>
  </si>
  <si>
    <t>p12</t>
  </si>
  <si>
    <t>McKoy Rd: Shoulders</t>
  </si>
  <si>
    <t>p20</t>
  </si>
  <si>
    <t>Old Orchard Rd: Sidewalk &amp; Shoulders</t>
  </si>
  <si>
    <t>p14</t>
  </si>
  <si>
    <t>Nauset Bike Trail Extension</t>
  </si>
  <si>
    <t>Project I.D.</t>
  </si>
  <si>
    <t>Projects</t>
  </si>
  <si>
    <t>Total Cost</t>
  </si>
  <si>
    <t>Funding Requested</t>
  </si>
  <si>
    <t>Median Household Income</t>
  </si>
  <si>
    <t>Below Statewide Average?</t>
  </si>
  <si>
    <t>District</t>
  </si>
  <si>
    <t>SELECT</t>
  </si>
  <si>
    <t>--</t>
  </si>
  <si>
    <t>Abington</t>
  </si>
  <si>
    <t>NO</t>
  </si>
  <si>
    <t>Acton</t>
  </si>
  <si>
    <t>Acushnet</t>
  </si>
  <si>
    <t>Adams</t>
  </si>
  <si>
    <t>YES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</si>
  <si>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</si>
  <si>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</si>
  <si>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</si>
  <si>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</si>
  <si>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</si>
  <si>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</si>
  <si>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</si>
  <si>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</si>
  <si>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</si>
  <si>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</si>
  <si>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</si>
  <si>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</si>
  <si>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</si>
  <si>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</si>
  <si>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</si>
  <si>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</si>
  <si>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</si>
  <si>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</si>
  <si>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</si>
  <si>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</si>
  <si>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</si>
  <si>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</si>
  <si>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</si>
  <si>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</si>
  <si>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</si>
  <si>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</si>
  <si>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</si>
  <si>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</si>
  <si>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</si>
  <si>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</si>
  <si>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</si>
  <si>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</si>
  <si>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</si>
  <si>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</si>
  <si>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</si>
  <si>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</si>
  <si>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</si>
  <si>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</si>
  <si>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</si>
  <si>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</si>
  <si>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</si>
  <si>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</si>
  <si>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</si>
  <si>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</si>
  <si>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</si>
  <si>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</si>
  <si>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</si>
  <si>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</si>
  <si>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</si>
  <si>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</si>
  <si>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</si>
  <si>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</si>
  <si>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</si>
  <si>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</si>
  <si>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</si>
  <si>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</si>
  <si>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</si>
  <si>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</si>
  <si>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</si>
  <si>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</si>
  <si>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</si>
  <si>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</si>
  <si>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</si>
  <si>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</si>
  <si>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</si>
  <si>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</si>
  <si>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</si>
  <si>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</si>
  <si>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</si>
  <si>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</si>
  <si>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</si>
  <si>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</si>
  <si>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</si>
  <si>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</si>
  <si>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</si>
  <si>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</si>
  <si>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</si>
  <si>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</si>
  <si>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</si>
  <si>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</si>
  <si>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</si>
  <si>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</si>
  <si>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</si>
  <si>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</si>
  <si>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</si>
  <si>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</si>
  <si>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</si>
  <si>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</si>
  <si>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</si>
  <si>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</si>
  <si>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</si>
  <si>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</si>
  <si>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</si>
  <si>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</si>
  <si>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</si>
  <si>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</si>
  <si>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</si>
  <si>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</si>
  <si>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</si>
  <si>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</si>
  <si>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</si>
  <si>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</si>
  <si>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</si>
  <si>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</si>
  <si>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</si>
  <si>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</si>
  <si>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</si>
  <si>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</si>
  <si>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</si>
  <si>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</si>
  <si>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</si>
  <si>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</si>
  <si>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</si>
  <si>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</si>
  <si>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</si>
  <si>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</si>
  <si>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</si>
  <si>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</si>
  <si>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</si>
  <si>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</si>
  <si>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</si>
  <si>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</si>
  <si>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</si>
  <si>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</si>
  <si>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</si>
  <si>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</si>
  <si>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</si>
  <si>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</si>
  <si>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</si>
  <si>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</si>
  <si>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</si>
  <si>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</si>
  <si>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</si>
  <si>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</si>
  <si>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</si>
  <si>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</si>
  <si>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</si>
  <si>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</si>
  <si>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</si>
  <si>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</si>
  <si>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</si>
  <si>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</si>
  <si>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</si>
  <si>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</si>
  <si>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</si>
  <si>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</si>
  <si>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</si>
  <si>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</si>
  <si>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</si>
  <si>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</si>
  <si>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</si>
  <si>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</si>
  <si>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</si>
  <si>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</si>
  <si>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</si>
  <si>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</si>
  <si>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</si>
  <si>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</si>
  <si>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</si>
  <si>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</si>
  <si>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Manchester-by-the-Sea</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</si>
  <si>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</si>
  <si>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</si>
  <si>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</si>
  <si>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</si>
  <si>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</si>
  <si>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</si>
  <si>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</si>
  <si>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</si>
  <si>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</si>
  <si>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</si>
  <si>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</si>
  <si>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</si>
  <si>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</si>
  <si>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</si>
  <si>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</si>
  <si>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</si>
  <si>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</si>
  <si>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</si>
  <si>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</si>
  <si>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</si>
  <si>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</si>
  <si>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</si>
  <si>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</si>
  <si>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</si>
  <si>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</si>
  <si>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</si>
  <si>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</si>
  <si>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</si>
  <si>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</si>
  <si>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</si>
  <si>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</si>
  <si>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</si>
  <si>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</si>
  <si>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</si>
  <si>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</si>
  <si>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</si>
  <si>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</si>
  <si>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</si>
  <si>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</si>
  <si>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</si>
  <si>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</si>
  <si>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</si>
  <si>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</si>
  <si>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</si>
  <si>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</si>
  <si>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</si>
  <si>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</si>
  <si>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</si>
  <si>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</si>
  <si>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</si>
  <si>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</si>
  <si>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</si>
  <si>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</si>
  <si>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</si>
  <si>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</si>
  <si>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</si>
  <si>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</si>
  <si>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</si>
  <si>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</si>
  <si>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</si>
  <si>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</si>
  <si>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</si>
  <si>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</si>
  <si>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</si>
  <si>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</si>
  <si>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</si>
  <si>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</si>
  <si>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</si>
  <si>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</si>
  <si>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</si>
  <si>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</si>
  <si>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</si>
  <si>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</si>
  <si>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</si>
  <si>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</si>
  <si>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</si>
  <si>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</si>
  <si>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</si>
  <si>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</si>
  <si>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</si>
  <si>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</si>
  <si>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</si>
  <si>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</si>
  <si>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</si>
  <si>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</si>
  <si>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</si>
  <si>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</si>
  <si>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</si>
  <si>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</si>
  <si>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</si>
  <si>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</si>
  <si>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</si>
  <si>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</si>
  <si>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</si>
  <si>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</si>
  <si>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</si>
  <si>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</si>
  <si>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</si>
  <si>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</si>
  <si>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</si>
  <si>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</si>
  <si>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</si>
  <si>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</si>
  <si>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</si>
  <si>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</si>
  <si>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</si>
  <si>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</si>
  <si>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</si>
  <si>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</si>
  <si>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</si>
  <si>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</si>
  <si>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</si>
  <si>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</si>
  <si>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</si>
  <si>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</si>
  <si>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</si>
  <si>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</si>
  <si>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</si>
  <si>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</si>
  <si>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</si>
  <si>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</si>
  <si>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</si>
  <si>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</si>
  <si>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</si>
  <si>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</si>
  <si>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</si>
  <si>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</si>
  <si>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</si>
  <si>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</si>
  <si>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</si>
  <si>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</si>
  <si>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</si>
  <si>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</si>
  <si>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</si>
  <si>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</si>
  <si>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</si>
  <si>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</si>
  <si>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</si>
  <si>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</si>
  <si>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</si>
  <si>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</si>
  <si>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</si>
  <si>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</si>
  <si>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</si>
  <si>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</si>
  <si>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</si>
  <si>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</si>
  <si>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</si>
  <si>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</si>
  <si>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</si>
  <si>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</si>
  <si>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</si>
  <si>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</si>
  <si>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</si>
  <si>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</si>
  <si>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</si>
  <si>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</si>
  <si>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</si>
  <si>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</si>
  <si>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</si>
  <si>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</si>
  <si>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</si>
  <si>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</si>
  <si>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</si>
  <si>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</si>
  <si>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</si>
  <si>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</si>
  <si>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</si>
  <si>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</si>
  <si>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</si>
  <si>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</si>
  <si>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</si>
  <si>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</si>
  <si>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</si>
  <si>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</si>
  <si>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</si>
  <si>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</si>
  <si>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</si>
  <si>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</si>
  <si>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</si>
  <si>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</si>
  <si>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</si>
  <si>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</si>
  <si>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</si>
  <si>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</si>
  <si>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Complete Streets Project Origin</t>
  </si>
  <si>
    <t>Capital Improvement Program (CIP)</t>
  </si>
  <si>
    <t xml:space="preserve">Private Development Review </t>
  </si>
  <si>
    <t>Roadway Maintenance Plan</t>
  </si>
  <si>
    <t>ADA Transition Plan/Assessment</t>
  </si>
  <si>
    <t>Master Plan</t>
  </si>
  <si>
    <t>Scheduled Utility Work</t>
  </si>
  <si>
    <t>Other</t>
  </si>
  <si>
    <t>Complete Streets Project Type</t>
  </si>
  <si>
    <t>Funding</t>
  </si>
  <si>
    <t>Safety Audit</t>
  </si>
  <si>
    <t>Bicycle/Pedestrian Audit</t>
  </si>
  <si>
    <t>Traffic &amp; Safety</t>
  </si>
  <si>
    <t>Bicycle Facilities</t>
  </si>
  <si>
    <t>Pedestrian Facilities</t>
  </si>
  <si>
    <t>Transit Facilities</t>
  </si>
  <si>
    <t>343 MA-28, Falmouth, MA 02540 to 98 MA-28, Falmouth, MA 02540 - Google Maps</t>
  </si>
  <si>
    <t>145 Falmouth Heights Rd, Falmouth, MA 02540 to 182 Grand Ave, Falmouth, MA 02540 - Google Maps</t>
  </si>
  <si>
    <t>981-985 MA-28, Teaticket, MA 02536 to Colonial Plaza, Falmouth, Falmouth, MA 02540 - Google Maps</t>
  </si>
  <si>
    <t>Route 28 from Falmouth Heights Rd to Oxbow Rd (east end)</t>
  </si>
  <si>
    <t>507 Central Ave, East Falmouth, MA 02536 to InnSeason Resorts Surfside - Google Maps</t>
  </si>
  <si>
    <t>Goodwill Park Crossing on Gifford Street</t>
  </si>
  <si>
    <t>Gifford St at Goodwill Park driveway</t>
  </si>
  <si>
    <t>TBD</t>
  </si>
  <si>
    <t xml:space="preserve">Install a crosswalk with ADA compliant curb ramps and an RRFB at Goodwill Park driveway on Gifford Street. Project will connect to existing sidewalk on Gifford St </t>
  </si>
  <si>
    <t xml:space="preserve">https://www.google.com/maps/place/41%C2%B034'10.7%22N+70%C2%B036'23.8%22W/@41.56965,-70.6088017,17z/data=!3m1!4b1!4m13!1m6!3m5!1s0x0:0xf80c16bbe646c1e2!2sGoodwill+Park!8m2!3d41.569489!4d-70.61305!3m5!1s0x0:0x83a016854a5b2752!7e2!8m2!3d41.5696495!4d-70.6066127 </t>
  </si>
  <si>
    <t>Dillingham Ave Extension Sidewalk upgrade</t>
  </si>
  <si>
    <t>Install a 5-foot ADA compliant sidewalks on both sides of the road to encourage walking and bicycling to the Lawrence school.</t>
  </si>
  <si>
    <t>Dillingham Ave Extension from Hamlin Rd to Lawrence School</t>
  </si>
  <si>
    <t xml:space="preserve">https://www.google.com/maps/dir/113+Lakeview+Avenue,+Falmouth,+MA/41.55528,-70.61304/@41.5554827,-70.6144161,18z/data=!4m8!4m7!1m5!1m1!1s0x89e4d77b89042fab:0x966eae9c867e1795!2m2!1d-70.6155449!2d41.555319!1m0 </t>
  </si>
  <si>
    <t>Chapter 90</t>
  </si>
  <si>
    <t>Route 28A at Route 151 Intersection Improvements*</t>
  </si>
  <si>
    <t>Route 28A at Curley Blvd Roundabout Improvements*</t>
  </si>
  <si>
    <t>CCRTA Sealine Transit Improvements*</t>
  </si>
  <si>
    <t>Woods Hole Road at Oyster Pond Road crosswalk*</t>
  </si>
  <si>
    <t>Upgrade and install missing sidewalks on Route 28A*</t>
  </si>
  <si>
    <t>Woods Hole Road Sidewalk Installation*</t>
  </si>
  <si>
    <t>*MassDOT owned roadway and not eligible for Complete Streets Tier 3 funding</t>
  </si>
  <si>
    <t xml:space="preserve">Convert existing sidewalk into a 10-foot wide shared use path. This will meet the limits of the recent Katherine Lee Bates sidewalk upgrade from Mullen Hall school. The installation of a RRFB at the Route 28 crossing is not included as part of the grant request. </t>
  </si>
  <si>
    <t xml:space="preserve">Convert existing sidewalk into a 10-foot wide shared use path from Goodwill Park south to Main Street. </t>
  </si>
  <si>
    <t>Widen the existing sidewalk into a 10-foot wide shared use path from Goodwill Park to Falmouth High School. Consider installation of speed feedback signs.</t>
  </si>
  <si>
    <t>Extension of the planned 10-foot wide shared use path from Mashpee to connect to the Shining Sea Bikeway. The area within the state right-of-way would be excluded from a funding request. Project may need to be phased.</t>
  </si>
  <si>
    <t xml:space="preserve">Road diet on Curley Blvd to restripe roadway and allocate a space for 10-foot wide on-road buffered bicycle lanes. Install RRFB at existing mid-block crosswalk at Old Main Rd. </t>
  </si>
  <si>
    <t>Widen roadway to install five-foot wide bicycle lanes on Jones Road between Route 28 north and Route 28 south</t>
  </si>
  <si>
    <t>Widen existing sidewalk into a 10-foot wide shared use path on Dillingham Ave to encourage this alternate bicycle route from Route 28.</t>
  </si>
  <si>
    <t>Install sidewalk along the eastern side of the road. Consider widening western sidewalk to a 10-foot wide shared use path.</t>
  </si>
  <si>
    <t>Streetscape project to reconstruct five-foot sidewalks and extend to future Shining Sea Bikeway extension. Consider traffic calming elements.</t>
  </si>
  <si>
    <t>Installation of a new 10-foot wide shared use path from Route 151 to Brick Kiln Road. Project will likely need to be phased over multiple phases.</t>
  </si>
  <si>
    <t>Construct a five-foot wide sidewalk from Old Shore Rd Lane to Little Island Rd to improve access to Old Silver Beach.</t>
  </si>
  <si>
    <t>Extension of the existing sidewalk from the Bike Path to West Falmouth Harbor to address pedestrian safety. Match existing width.</t>
  </si>
  <si>
    <t xml:space="preserve">Proposed five-foot wide sidewalk extension to a local park/recreation fields. </t>
  </si>
  <si>
    <t>Installation of a new 10-foot wide shared use path along entire length of road. The area within the Route 28 interchange would be excluded from funding request. Project may need to be phased.</t>
  </si>
  <si>
    <t xml:space="preserve">Proposed five-foot wide sidewalk extension on the eastern side of the roadway to Clinton Ave to address gap. </t>
  </si>
  <si>
    <t>Upgrade the existing Acapesket Road sidewalk on west side of road to be five-feet wide.</t>
  </si>
  <si>
    <t>Reconstruct existing sidewalk connecting to the school on Davisville Rd and upgrade crosswalk(s) to improve visibility and ADA compliance. Proposed five-foot wide sidewalks.</t>
  </si>
  <si>
    <t>Reconstruct existing sidewalk on the eastern side of the road to five feet.</t>
  </si>
  <si>
    <t>Installation of a five-foot sidewalk from Little Island Rd to Old Dock Lane</t>
  </si>
  <si>
    <t>Installation of a five-foot sidewalk along this roadway. This project may need to be phased.</t>
  </si>
  <si>
    <t>Installation of a 5-foot sidewalk. This project has the potential to increase walking and biking to North Falmouth Elementary School from the New Silver Beach area.</t>
  </si>
  <si>
    <t>Extend five-foot sidewalk through bog area to fill a sidewalk gap on Old Barnstable Rd.</t>
  </si>
  <si>
    <t>Close existing gaps in sidewalk network on Menauhant Rd from Foster Rd to Central Avenue and from Inn Seasons Resort to Great Pond bridge by constructing five-foot wide sidewalks.</t>
  </si>
  <si>
    <t>Consider installation of 5-foot sidewalks on Church Street</t>
  </si>
  <si>
    <t>Incorporate signage and striping improvements to improve safety at this circular intersection. Install multi-modal crossings and sidewalk connections.</t>
  </si>
  <si>
    <t>Installation of new 5-foot sidewalks along the entire length of Route 28A which helps support connections to the Shining Sea Bikeway.</t>
  </si>
  <si>
    <t>Construction of a 5-foot sidewalk on Woods Hole Rd. Project may need to be phased.</t>
  </si>
  <si>
    <t>Intersection improvement project to improve vehicular safety and incorporate missing multi modal accommodations.</t>
  </si>
  <si>
    <t>Intersection improvement project to improve vehicular safety, reduce congestion, and incorporate multi modal accommodations, including bike lanes.</t>
  </si>
  <si>
    <t xml:space="preserve">Intersection improvement project to improve vehicular safety and incorporate multi modal accommodations. </t>
  </si>
  <si>
    <t xml:space="preserve">Various segments on Menauhant Rd between Central Avenue and Inn Season Resort. </t>
  </si>
  <si>
    <t>Route 28 Multi-Modal Accommodations*</t>
  </si>
  <si>
    <t>Intersection improvement project to address safety and incorporate multi modal accommodations.</t>
  </si>
  <si>
    <t>Installation of a 10-foot wide shared use path on the northern side of road. Project will likely need to be phased. The Rt 28 interchange would be excluded from funding request.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</si>
</sst>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2" formatCode="_(&quot;$&quot;* #,##0_);_(&quot;$&quot;* \(#,##0\);_(&quot;$&quot;* &quot;-&quot;_);_(@_)"/>
    <numFmt numFmtId="44" formatCode="_(&quot;$&quot;* #,##0.00_);_(&quot;$&quot;* \(#,##0.00\);_(&quot;$&quot;* &quot;-&quot;??_);_(@_)"/>
    <numFmt numFmtId="164" formatCode="&quot;$&quot;#,##0"/>
    <numFmt numFmtId="165" formatCode="mm/dd/yy;@"/>
    <numFmt numFmtId="166" formatCode="0.0"/>
    <numFmt numFmtId="167" formatCode="#,##0.0"/>
  </numFmts>
  <fonts count="57" x14ac:knownFonts="1">
    <font>
      <sz val="11"/>
      <color theme="1"/>
      <name val="Calibri"/>
      <family val="2"/>
      <scheme val="minor"/>
    </font>
    <font>
      <b/>
      <sz val="11"/>
      <color theme="0"/>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u/>
      <sz val="11"/>
      <color theme="10"/>
      <name val="Calibri"/>
      <family val="2"/>
      <scheme val="minor"/>
    </font>
    <font>
      <sz val="10"/>
      <name val="Segoe UI"/>
      <family val="2"/>
    </font>
    <font>
      <u/>
      <sz val="14"/>
      <color theme="10"/>
      <name val="Calibri"/>
      <family val="2"/>
      <scheme val="minor"/>
    </font>
    <font>
      <sz val="14"/>
      <color rgb="FF000000"/>
      <name val="Calibri"/>
      <family val="2"/>
      <scheme val="minor"/>
    </font>
    <font>
      <sz val="14"/>
      <name val="Calibri"/>
      <family val="2"/>
      <scheme val="minor"/>
    </font>
    <font>
      <b/>
      <i/>
      <sz val="11"/>
      <color theme="1"/>
      <name val="Calibri"/>
      <family val="2"/>
      <scheme val="minor"/>
    </font>
    <font>
      <b/>
      <i/>
      <sz val="14"/>
      <color theme="1"/>
      <name val="Calibri"/>
      <family val="2"/>
      <scheme val="minor"/>
    </font>
    <font>
      <sz val="11"/>
      <color rgb="FFFF0000"/>
      <name val="Calibri"/>
      <family val="2"/>
      <scheme val="minor"/>
    </font>
    <font>
      <sz val="16"/>
      <color theme="1"/>
      <name val="Calibri"/>
      <family val="2"/>
      <scheme val="minor"/>
    </font>
    <font>
      <sz val="14"/>
      <color rgb="FFFF0000"/>
      <name val="Calibri"/>
      <family val="2"/>
      <scheme val="minor"/>
    </font>
    <font>
      <sz val="14"/>
      <color rgb="FF00B050"/>
      <name val="Calibri"/>
      <family val="2"/>
      <scheme val="minor"/>
    </font>
    <font>
      <b/>
      <sz val="11"/>
      <color rgb="FF00B050"/>
      <name val="Calibri"/>
      <family val="2"/>
      <scheme val="minor"/>
    </font>
    <font>
      <b/>
      <sz val="11"/>
      <color rgb="FFFF0000"/>
      <name val="Calibri"/>
      <family val="2"/>
      <scheme val="minor"/>
    </font>
    <font>
      <b/>
      <sz val="24"/>
      <color theme="1"/>
      <name val="Calibri"/>
      <family val="2"/>
      <scheme val="minor"/>
    </font>
    <font>
      <sz val="11"/>
      <color theme="1"/>
      <name val="Calibri"/>
      <family val="2"/>
      <scheme val="minor"/>
    </font>
    <font>
      <sz val="14"/>
      <color rgb="FF000000"/>
      <name val="Verdana"/>
      <family val="2"/>
    </font>
    <font>
      <b/>
      <sz val="18"/>
      <color theme="1"/>
      <name val="Calibri"/>
      <family val="2"/>
      <scheme val="minor"/>
    </font>
    <font>
      <sz val="8"/>
      <name val="Calibri"/>
      <family val="2"/>
      <scheme val="minor"/>
    </font>
    <font>
      <b/>
      <sz val="16"/>
      <color theme="1"/>
      <name val="Calibri"/>
      <family val="2"/>
      <scheme val="minor"/>
    </font>
    <font>
      <b/>
      <sz val="14"/>
      <color rgb="FFFF0000"/>
      <name val="Calibri"/>
      <family val="2"/>
      <scheme val="minor"/>
    </font>
    <font>
      <b/>
      <sz val="24"/>
      <name val="Calibri"/>
      <family val="2"/>
      <scheme val="minor"/>
    </font>
    <font>
      <b/>
      <sz val="26"/>
      <name val="Calibri"/>
      <family val="2"/>
      <scheme val="minor"/>
    </font>
    <font>
      <b/>
      <sz val="20"/>
      <color theme="1"/>
      <name val="Calibri"/>
      <family val="2"/>
      <scheme val="minor"/>
    </font>
    <font>
      <sz val="16"/>
      <color rgb="FFFF0000"/>
      <name val="Calibri"/>
      <family val="2"/>
      <scheme val="minor"/>
    </font>
    <font>
      <b/>
      <sz val="16"/>
      <color rgb="FFFF0000"/>
      <name val="Calibri"/>
      <family val="2"/>
      <scheme val="minor"/>
    </font>
    <font>
      <sz val="14"/>
      <color rgb="FF444444"/>
      <name val="Calibri"/>
      <family val="2"/>
      <scheme val="minor"/>
    </font>
    <font>
      <sz val="12"/>
      <color theme="1"/>
      <name val="Calibri"/>
      <family val="2"/>
      <scheme val="minor"/>
    </font>
    <font>
      <b/>
      <sz val="16"/>
      <name val="Calibri"/>
      <family val="2"/>
      <scheme val="minor"/>
    </font>
    <font>
      <b/>
      <sz val="14"/>
      <name val="Calibri"/>
      <family val="2"/>
      <scheme val="minor"/>
    </font>
    <font>
      <b/>
      <sz val="14"/>
      <color theme="1" tint="0.249977111117893"/>
      <name val="Calibri"/>
      <family val="2"/>
      <scheme val="minor"/>
    </font>
    <font>
      <sz val="12"/>
      <name val="Calibri"/>
      <family val="2"/>
      <scheme val="minor"/>
    </font>
    <font>
      <b/>
      <sz val="12"/>
      <color indexed="8"/>
      <name val="Calibri"/>
      <family val="2"/>
      <scheme val="minor"/>
    </font>
    <font>
      <b/>
      <sz val="12"/>
      <color indexed="8"/>
      <name val="Calibri"/>
      <family val="2"/>
    </font>
    <font>
      <b/>
      <sz val="12"/>
      <color theme="1"/>
      <name val="Calibri"/>
      <family val="2"/>
      <scheme val="minor"/>
    </font>
    <font>
      <b/>
      <sz val="12"/>
      <name val="Calibri"/>
      <family val="2"/>
    </font>
    <font>
      <sz val="14"/>
      <color indexed="8"/>
      <name val="Calibri"/>
      <family val="2"/>
    </font>
    <font>
      <sz val="12"/>
      <color indexed="8"/>
      <name val="Calibri"/>
      <family val="2"/>
    </font>
    <font>
      <u/>
      <sz val="14"/>
      <color theme="1"/>
      <name val="Calibri"/>
      <family val="2"/>
      <scheme val="minor"/>
    </font>
    <font>
      <sz val="12"/>
      <color rgb="FF282829"/>
      <name val="Calibri"/>
      <family val="2"/>
      <scheme val="minor"/>
    </font>
    <font>
      <b/>
      <sz val="11"/>
      <color rgb="FF000000"/>
      <name val="Calibri"/>
      <family val="2"/>
    </font>
    <font>
      <sz val="10"/>
      <color theme="1"/>
      <name val="Symbol"/>
      <family val="1"/>
      <charset val="2"/>
    </font>
    <font>
      <sz val="10"/>
      <color theme="1" tint="0.499984740745262"/>
      <name val="Segoe UI"/>
      <family val="2"/>
    </font>
    <font>
      <sz val="10"/>
      <name val="Calibri"/>
      <family val="2"/>
      <scheme val="minor"/>
    </font>
    <font>
      <sz val="12"/>
      <color rgb="FF000000"/>
      <name val="Calibri"/>
      <family val="2"/>
      <scheme val="minor"/>
    </font>
    <font>
      <sz val="10.5"/>
      <color theme="1"/>
      <name val="Calibri"/>
      <family val="2"/>
      <scheme val="minor"/>
    </font>
    <font>
      <b/>
      <sz val="26"/>
      <color theme="1"/>
      <name val="Calibri"/>
      <family val="2"/>
      <scheme val="minor"/>
    </font>
    <font>
      <b/>
      <sz val="12"/>
      <color rgb="FF000000"/>
      <name val="Calibri"/>
      <family val="2"/>
      <scheme val="minor"/>
    </font>
    <font>
      <sz val="10"/>
      <color theme="1"/>
      <name val="Segoe UI Light"/>
      <family val="2"/>
    </font>
    <font>
      <sz val="10"/>
      <color theme="1"/>
      <name val="Calibri"/>
      <family val="2"/>
      <scheme val="minor"/>
    </font>
    <font>
      <b/>
      <sz val="28"/>
      <color theme="0"/>
      <name val="Calibri"/>
      <family val="2"/>
      <scheme val="minor"/>
    </font>
    <font>
      <b/>
      <sz val="11"/>
      <color indexed="8"/>
      <name val="Calibri"/>
      <family val="2"/>
      <scheme val="minor"/>
    </font>
    <font>
      <sz val="9"/>
      <name val="Calibri"/>
      <family val="2"/>
      <scheme val="minor"/>
    </font>
  </fonts>
  <fills count="38">
    <fill>
      <patternFill patternType="none"/>
    </fill>
    <fill>
      <patternFill patternType="gray125"/>
    </fill>
    <fill>
      <patternFill patternType="solid">
        <fgColor rgb="FFA5A5A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
      <patternFill patternType="solid">
        <fgColor rgb="FFFFCCFF"/>
        <bgColor indexed="64"/>
      </patternFill>
    </fill>
    <fill>
      <patternFill patternType="solid">
        <fgColor rgb="FFFF0000"/>
        <bgColor indexed="64"/>
      </patternFill>
    </fill>
    <fill>
      <patternFill patternType="solid">
        <fgColor rgb="FFEFDFFD"/>
        <bgColor indexed="64"/>
      </patternFill>
    </fill>
    <fill>
      <patternFill patternType="solid">
        <fgColor theme="3" tint="0.39997558519241921"/>
        <bgColor indexed="64"/>
      </patternFill>
    </fill>
    <fill>
      <patternFill patternType="solid">
        <fgColor rgb="FFD7E5F5"/>
        <bgColor indexed="64"/>
      </patternFill>
    </fill>
    <fill>
      <patternFill patternType="solid">
        <fgColor rgb="FFB9D8F5"/>
        <bgColor indexed="64"/>
      </patternFill>
    </fill>
    <fill>
      <patternFill patternType="solid">
        <fgColor rgb="FFFAACA4"/>
        <bgColor indexed="64"/>
      </patternFill>
    </fill>
    <fill>
      <patternFill patternType="solid">
        <fgColor rgb="FF8BC595"/>
        <bgColor indexed="64"/>
      </patternFill>
    </fill>
    <fill>
      <patternFill patternType="solid">
        <fgColor rgb="FFE1EFFB"/>
        <bgColor indexed="64"/>
      </patternFill>
    </fill>
    <fill>
      <patternFill patternType="solid">
        <fgColor rgb="FFFEE8E6"/>
        <bgColor indexed="64"/>
      </patternFill>
    </fill>
    <fill>
      <patternFill patternType="solid">
        <fgColor rgb="FFD6E8D6"/>
        <bgColor indexed="64"/>
      </patternFill>
    </fill>
    <fill>
      <patternFill patternType="solid">
        <fgColor rgb="FFF2F2F2"/>
        <bgColor indexed="64"/>
      </patternFill>
    </fill>
    <fill>
      <patternFill patternType="solid">
        <fgColor rgb="FFE5C6FE"/>
        <bgColor indexed="64"/>
      </patternFill>
    </fill>
    <fill>
      <patternFill patternType="solid">
        <fgColor theme="1"/>
        <bgColor indexed="64"/>
      </patternFill>
    </fill>
  </fills>
  <borders count="23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right style="medium">
        <color theme="1" tint="0.249977111117893"/>
      </right>
      <top style="medium">
        <color theme="1" tint="0.249977111117893"/>
      </top>
      <bottom style="thin">
        <color theme="0" tint="-0.14996795556505021"/>
      </bottom>
      <diagonal/>
    </border>
    <border>
      <left style="medium">
        <color theme="1" tint="0.249977111117893"/>
      </left>
      <right/>
      <top style="medium">
        <color theme="0"/>
      </top>
      <bottom style="medium">
        <color theme="0"/>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right style="medium">
        <color theme="1" tint="0.249977111117893"/>
      </right>
      <top style="thin">
        <color theme="0" tint="-0.14996795556505021"/>
      </top>
      <bottom style="thin">
        <color theme="0" tint="-0.1499679555650502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thin">
        <color theme="0"/>
      </right>
      <top style="thin">
        <color theme="0"/>
      </top>
      <bottom/>
      <diagonal/>
    </border>
    <border>
      <left style="medium">
        <color theme="1"/>
      </left>
      <right/>
      <top/>
      <bottom/>
      <diagonal/>
    </border>
    <border>
      <left/>
      <right style="medium">
        <color theme="1"/>
      </right>
      <top/>
      <bottom/>
      <diagonal/>
    </border>
    <border>
      <left style="medium">
        <color theme="1"/>
      </left>
      <right/>
      <top style="thin">
        <color theme="1"/>
      </top>
      <bottom style="medium">
        <color theme="1"/>
      </bottom>
      <diagonal/>
    </border>
    <border>
      <left/>
      <right style="medium">
        <color theme="1"/>
      </right>
      <top style="thin">
        <color theme="1"/>
      </top>
      <bottom style="medium">
        <color theme="1"/>
      </bottom>
      <diagonal/>
    </border>
    <border>
      <left/>
      <right style="medium">
        <color theme="1" tint="0.249977111117893"/>
      </right>
      <top style="thin">
        <color theme="0" tint="-0.14996795556505021"/>
      </top>
      <bottom style="medium">
        <color theme="1" tint="0.249977111117893"/>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0"/>
      </left>
      <right style="medium">
        <color theme="0"/>
      </right>
      <top/>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thin">
        <color theme="0"/>
      </right>
      <top style="thin">
        <color theme="0"/>
      </top>
      <bottom/>
      <diagonal/>
    </border>
    <border>
      <left/>
      <right style="thin">
        <color theme="0"/>
      </right>
      <top style="thin">
        <color theme="0"/>
      </top>
      <bottom style="medium">
        <color theme="1" tint="0.249977111117893"/>
      </bottom>
      <diagonal/>
    </border>
    <border>
      <left style="medium">
        <color theme="0"/>
      </left>
      <right style="medium">
        <color theme="0"/>
      </right>
      <top style="medium">
        <color theme="0"/>
      </top>
      <bottom style="medium">
        <color theme="1" tint="0.249977111117893"/>
      </bottom>
      <diagonal/>
    </border>
    <border>
      <left style="medium">
        <color theme="0"/>
      </left>
      <right style="thin">
        <color theme="0"/>
      </right>
      <top style="medium">
        <color theme="0"/>
      </top>
      <bottom style="medium">
        <color theme="1" tint="0.249977111117893"/>
      </bottom>
      <diagonal/>
    </border>
    <border>
      <left style="thin">
        <color theme="0"/>
      </left>
      <right style="thin">
        <color theme="0"/>
      </right>
      <top style="thin">
        <color theme="0"/>
      </top>
      <bottom style="medium">
        <color theme="1" tint="0.249977111117893"/>
      </bottom>
      <diagonal/>
    </border>
    <border>
      <left style="thin">
        <color theme="0"/>
      </left>
      <right/>
      <top/>
      <bottom/>
      <diagonal/>
    </border>
    <border>
      <left/>
      <right style="medium">
        <color theme="1" tint="0.249977111117893"/>
      </right>
      <top/>
      <bottom/>
      <diagonal/>
    </border>
    <border>
      <left style="medium">
        <color theme="1" tint="0.249977111117893"/>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right/>
      <top style="medium">
        <color theme="1" tint="0.249977111117893"/>
      </top>
      <bottom style="medium">
        <color theme="1" tint="0.249977111117893"/>
      </bottom>
      <diagonal/>
    </border>
    <border>
      <left style="medium">
        <color indexed="64"/>
      </left>
      <right style="medium">
        <color indexed="64"/>
      </right>
      <top style="medium">
        <color indexed="64"/>
      </top>
      <bottom/>
      <diagonal/>
    </border>
    <border>
      <left/>
      <right style="medium">
        <color theme="1" tint="0.249977111117893"/>
      </right>
      <top style="thin">
        <color theme="0"/>
      </top>
      <bottom/>
      <diagonal/>
    </border>
    <border>
      <left style="medium">
        <color theme="1" tint="0.249977111117893"/>
      </left>
      <right style="thin">
        <color rgb="FF14558F"/>
      </right>
      <top style="medium">
        <color theme="1" tint="0.249977111117893"/>
      </top>
      <bottom/>
      <diagonal/>
    </border>
    <border>
      <left style="thin">
        <color rgb="FF14558F"/>
      </left>
      <right style="thin">
        <color rgb="FF14558F"/>
      </right>
      <top style="medium">
        <color theme="1" tint="0.249977111117893"/>
      </top>
      <bottom/>
      <diagonal/>
    </border>
    <border>
      <left style="thin">
        <color rgb="FF14558F"/>
      </left>
      <right style="medium">
        <color theme="1"/>
      </right>
      <top style="medium">
        <color theme="1" tint="0.249977111117893"/>
      </top>
      <bottom/>
      <diagonal/>
    </border>
    <border>
      <left/>
      <right style="thin">
        <color rgb="FF14558F"/>
      </right>
      <top style="medium">
        <color theme="1" tint="0.249977111117893"/>
      </top>
      <bottom/>
      <diagonal/>
    </border>
    <border>
      <left style="thin">
        <color rgb="FF14558F"/>
      </left>
      <right style="medium">
        <color theme="1" tint="0.249977111117893"/>
      </right>
      <top style="medium">
        <color theme="1" tint="0.249977111117893"/>
      </top>
      <bottom/>
      <diagonal/>
    </border>
    <border>
      <left style="medium">
        <color theme="1" tint="0.249977111117893"/>
      </left>
      <right style="thin">
        <color theme="1" tint="0.249977111117893"/>
      </right>
      <top style="medium">
        <color theme="1" tint="0.249977111117893"/>
      </top>
      <bottom/>
      <diagonal/>
    </border>
    <border>
      <left style="thin">
        <color theme="1" tint="0.249977111117893"/>
      </left>
      <right style="thin">
        <color theme="1" tint="0.249977111117893"/>
      </right>
      <top style="medium">
        <color theme="1" tint="0.249977111117893"/>
      </top>
      <bottom/>
      <diagonal/>
    </border>
    <border>
      <left style="thin">
        <color theme="1" tint="0.249977111117893"/>
      </left>
      <right style="medium">
        <color auto="1"/>
      </right>
      <top style="medium">
        <color theme="1" tint="0.249977111117893"/>
      </top>
      <bottom/>
      <diagonal/>
    </border>
    <border>
      <left style="medium">
        <color theme="1" tint="0.249977111117893"/>
      </left>
      <right style="medium">
        <color theme="1" tint="0.249977111117893"/>
      </right>
      <top style="medium">
        <color theme="1" tint="0.249977111117893"/>
      </top>
      <bottom style="medium">
        <color theme="1" tint="0.249977111117893"/>
      </bottom>
      <diagonal/>
    </border>
    <border>
      <left style="medium">
        <color theme="1"/>
      </left>
      <right style="medium">
        <color theme="1"/>
      </right>
      <top style="medium">
        <color theme="1"/>
      </top>
      <bottom style="medium">
        <color theme="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theme="1" tint="0.249977111117893"/>
      </left>
      <right style="thin">
        <color rgb="FF14558F"/>
      </right>
      <top/>
      <bottom style="medium">
        <color theme="1" tint="0.249977111117893"/>
      </bottom>
      <diagonal/>
    </border>
    <border>
      <left style="thin">
        <color rgb="FF14558F"/>
      </left>
      <right style="thin">
        <color rgb="FF14558F"/>
      </right>
      <top/>
      <bottom style="medium">
        <color theme="1" tint="0.249977111117893"/>
      </bottom>
      <diagonal/>
    </border>
    <border>
      <left style="thin">
        <color rgb="FF14558F"/>
      </left>
      <right style="medium">
        <color theme="1"/>
      </right>
      <top/>
      <bottom style="medium">
        <color theme="1" tint="0.249977111117893"/>
      </bottom>
      <diagonal/>
    </border>
    <border>
      <left/>
      <right style="thin">
        <color rgb="FF14558F"/>
      </right>
      <top/>
      <bottom style="medium">
        <color theme="1" tint="0.249977111117893"/>
      </bottom>
      <diagonal/>
    </border>
    <border>
      <left style="thin">
        <color rgb="FF14558F"/>
      </left>
      <right style="medium">
        <color theme="1" tint="0.249977111117893"/>
      </right>
      <top/>
      <bottom style="medium">
        <color theme="1" tint="0.249977111117893"/>
      </bottom>
      <diagonal/>
    </border>
    <border>
      <left style="medium">
        <color theme="1" tint="0.249977111117893"/>
      </left>
      <right style="thin">
        <color theme="1" tint="0.249977111117893"/>
      </right>
      <top/>
      <bottom style="medium">
        <color theme="1" tint="0.249977111117893"/>
      </bottom>
      <diagonal/>
    </border>
    <border>
      <left style="thin">
        <color theme="1" tint="0.249977111117893"/>
      </left>
      <right style="thin">
        <color theme="1" tint="0.249977111117893"/>
      </right>
      <top/>
      <bottom style="medium">
        <color theme="1" tint="0.249977111117893"/>
      </bottom>
      <diagonal/>
    </border>
    <border>
      <left style="thin">
        <color theme="1" tint="0.249977111117893"/>
      </left>
      <right style="medium">
        <color auto="1"/>
      </right>
      <top/>
      <bottom style="medium">
        <color theme="1" tint="0.249977111117893"/>
      </bottom>
      <diagonal/>
    </border>
    <border>
      <left style="medium">
        <color auto="1"/>
      </left>
      <right style="thin">
        <color auto="1"/>
      </right>
      <top style="medium">
        <color theme="1" tint="0.249977111117893"/>
      </top>
      <bottom style="medium">
        <color auto="1"/>
      </bottom>
      <diagonal/>
    </border>
    <border>
      <left style="thin">
        <color auto="1"/>
      </left>
      <right style="thin">
        <color auto="1"/>
      </right>
      <top style="medium">
        <color theme="1" tint="0.249977111117893"/>
      </top>
      <bottom style="medium">
        <color auto="1"/>
      </bottom>
      <diagonal/>
    </border>
    <border>
      <left style="thin">
        <color auto="1"/>
      </left>
      <right style="medium">
        <color indexed="64"/>
      </right>
      <top style="medium">
        <color theme="1" tint="0.249977111117893"/>
      </top>
      <bottom style="medium">
        <color auto="1"/>
      </bottom>
      <diagonal/>
    </border>
    <border>
      <left style="medium">
        <color indexed="64"/>
      </left>
      <right style="thin">
        <color indexed="64"/>
      </right>
      <top style="medium">
        <color theme="1" tint="0.249977111117893"/>
      </top>
      <bottom style="medium">
        <color theme="1"/>
      </bottom>
      <diagonal/>
    </border>
    <border>
      <left style="thin">
        <color indexed="64"/>
      </left>
      <right style="thin">
        <color indexed="64"/>
      </right>
      <top style="medium">
        <color theme="1" tint="0.249977111117893"/>
      </top>
      <bottom style="medium">
        <color theme="1"/>
      </bottom>
      <diagonal/>
    </border>
    <border>
      <left style="thin">
        <color indexed="64"/>
      </left>
      <right style="medium">
        <color indexed="64"/>
      </right>
      <top style="medium">
        <color theme="1" tint="0.249977111117893"/>
      </top>
      <bottom style="medium">
        <color theme="1"/>
      </bottom>
      <diagonal/>
    </border>
    <border>
      <left style="thin">
        <color indexed="64"/>
      </left>
      <right style="medium">
        <color theme="1"/>
      </right>
      <top style="medium">
        <color theme="1" tint="0.249977111117893"/>
      </top>
      <bottom style="medium">
        <color theme="1"/>
      </bottom>
      <diagonal/>
    </border>
    <border>
      <left style="medium">
        <color theme="1"/>
      </left>
      <right style="thin">
        <color theme="1"/>
      </right>
      <top style="medium">
        <color theme="1" tint="0.249977111117893"/>
      </top>
      <bottom style="medium">
        <color theme="1"/>
      </bottom>
      <diagonal/>
    </border>
    <border>
      <left style="thin">
        <color theme="1"/>
      </left>
      <right style="thin">
        <color theme="1"/>
      </right>
      <top style="medium">
        <color theme="1" tint="0.249977111117893"/>
      </top>
      <bottom style="medium">
        <color theme="1"/>
      </bottom>
      <diagonal/>
    </border>
    <border>
      <left style="thin">
        <color theme="1"/>
      </left>
      <right style="medium">
        <color theme="1"/>
      </right>
      <top style="medium">
        <color theme="1" tint="0.249977111117893"/>
      </top>
      <bottom style="medium">
        <color theme="1"/>
      </bottom>
      <diagonal/>
    </border>
    <border>
      <left/>
      <right style="medium">
        <color theme="1"/>
      </right>
      <top style="medium">
        <color theme="1" tint="0.249977111117893"/>
      </top>
      <bottom style="medium">
        <color theme="1"/>
      </bottom>
      <diagonal/>
    </border>
    <border>
      <left/>
      <right style="thin">
        <color rgb="FFF77163"/>
      </right>
      <top/>
      <bottom style="medium">
        <color theme="1"/>
      </bottom>
      <diagonal/>
    </border>
    <border>
      <left style="thin">
        <color rgb="FFF77163"/>
      </left>
      <right style="thin">
        <color rgb="FFF77163"/>
      </right>
      <top/>
      <bottom style="medium">
        <color theme="1"/>
      </bottom>
      <diagonal/>
    </border>
    <border>
      <left style="thin">
        <color rgb="FFF77163"/>
      </left>
      <right/>
      <top/>
      <bottom style="medium">
        <color theme="1"/>
      </bottom>
      <diagonal/>
    </border>
    <border>
      <left style="medium">
        <color theme="1"/>
      </left>
      <right style="medium">
        <color auto="1"/>
      </right>
      <top style="medium">
        <color theme="1"/>
      </top>
      <bottom style="medium">
        <color theme="1"/>
      </bottom>
      <diagonal/>
    </border>
    <border>
      <left/>
      <right style="thin">
        <color rgb="FF8BC595"/>
      </right>
      <top/>
      <bottom style="medium">
        <color theme="1" tint="0.249977111117893"/>
      </bottom>
      <diagonal/>
    </border>
    <border>
      <left style="thin">
        <color rgb="FF8BC595"/>
      </left>
      <right style="thin">
        <color rgb="FF8BC595"/>
      </right>
      <top/>
      <bottom style="medium">
        <color theme="1" tint="0.249977111117893"/>
      </bottom>
      <diagonal/>
    </border>
    <border>
      <left style="thin">
        <color rgb="FF8BC595"/>
      </left>
      <right style="medium">
        <color theme="1" tint="0.249977111117893"/>
      </right>
      <top/>
      <bottom style="medium">
        <color theme="1" tint="0.249977111117893"/>
      </bottom>
      <diagonal/>
    </border>
    <border>
      <left style="medium">
        <color theme="1" tint="0.249977111117893"/>
      </left>
      <right style="medium">
        <color theme="1" tint="0.249977111117893"/>
      </right>
      <top/>
      <bottom style="medium">
        <color theme="1" tint="0.249977111117893"/>
      </bottom>
      <diagonal/>
    </border>
    <border>
      <left/>
      <right style="thin">
        <color theme="0" tint="-0.14999847407452621"/>
      </right>
      <top style="medium">
        <color theme="1" tint="0.249977111117893"/>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style="thin">
        <color theme="0" tint="-4.9989318521683403E-2"/>
      </top>
      <bottom style="thin">
        <color theme="0" tint="-4.9989318521683403E-2"/>
      </bottom>
      <diagonal/>
    </border>
    <border>
      <left style="thin">
        <color theme="0" tint="-0.14999847407452621"/>
      </left>
      <right style="thin">
        <color theme="0" tint="-0.14999847407452621"/>
      </right>
      <top style="thin">
        <color theme="0" tint="-4.9989318521683403E-2"/>
      </top>
      <bottom style="medium">
        <color theme="1" tint="0.249977111117893"/>
      </bottom>
      <diagonal/>
    </border>
    <border>
      <left style="thin">
        <color theme="0" tint="-0.14996795556505021"/>
      </left>
      <right style="medium">
        <color theme="1"/>
      </right>
      <top style="medium">
        <color theme="1"/>
      </top>
      <bottom style="medium">
        <color theme="1"/>
      </bottom>
      <diagonal/>
    </border>
    <border>
      <left style="medium">
        <color theme="1"/>
      </left>
      <right style="thin">
        <color theme="0" tint="-0.14996795556505021"/>
      </right>
      <top style="medium">
        <color theme="1"/>
      </top>
      <bottom style="medium">
        <color theme="1"/>
      </bottom>
      <diagonal/>
    </border>
    <border>
      <left/>
      <right/>
      <top style="thin">
        <color theme="0"/>
      </top>
      <bottom style="thin">
        <color theme="0"/>
      </bottom>
      <diagonal/>
    </border>
    <border>
      <left style="thin">
        <color theme="0" tint="-0.14996795556505021"/>
      </left>
      <right style="medium">
        <color theme="1"/>
      </right>
      <top style="thin">
        <color theme="0" tint="-0.14996795556505021"/>
      </top>
      <bottom/>
      <diagonal/>
    </border>
    <border>
      <left style="medium">
        <color theme="1"/>
      </left>
      <right style="thin">
        <color theme="0" tint="-0.14996795556505021"/>
      </right>
      <top style="thin">
        <color theme="0" tint="-0.14996795556505021"/>
      </top>
      <bottom/>
      <diagonal/>
    </border>
    <border>
      <left style="medium">
        <color theme="1"/>
      </left>
      <right/>
      <top style="thin">
        <color indexed="64"/>
      </top>
      <bottom/>
      <diagonal/>
    </border>
    <border>
      <left style="medium">
        <color theme="1"/>
      </left>
      <right style="medium">
        <color theme="1"/>
      </right>
      <top/>
      <bottom style="medium">
        <color theme="1"/>
      </bottom>
      <diagonal/>
    </border>
    <border>
      <left style="thin">
        <color theme="0" tint="-0.14996795556505021"/>
      </left>
      <right style="medium">
        <color theme="1"/>
      </right>
      <top style="thin">
        <color theme="0" tint="-0.14996795556505021"/>
      </top>
      <bottom style="thin">
        <color theme="0" tint="-0.14996795556505021"/>
      </bottom>
      <diagonal/>
    </border>
    <border>
      <left style="medium">
        <color theme="1"/>
      </left>
      <right style="thin">
        <color theme="0" tint="-0.14996795556505021"/>
      </right>
      <top style="thin">
        <color theme="0" tint="-0.14996795556505021"/>
      </top>
      <bottom style="thin">
        <color theme="0" tint="-0.14996795556505021"/>
      </bottom>
      <diagonal/>
    </border>
    <border>
      <left style="medium">
        <color theme="1"/>
      </left>
      <right/>
      <top style="thin">
        <color indexed="64"/>
      </top>
      <bottom style="thin">
        <color indexed="64"/>
      </bottom>
      <diagonal/>
    </border>
    <border>
      <left style="medium">
        <color theme="1"/>
      </left>
      <right style="medium">
        <color theme="1"/>
      </right>
      <top/>
      <bottom/>
      <diagonal/>
    </border>
    <border>
      <left style="thin">
        <color theme="0" tint="-0.14996795556505021"/>
      </left>
      <right style="medium">
        <color theme="1"/>
      </right>
      <top style="medium">
        <color theme="1"/>
      </top>
      <bottom style="thin">
        <color theme="0" tint="-0.14996795556505021"/>
      </bottom>
      <diagonal/>
    </border>
    <border>
      <left style="medium">
        <color theme="1"/>
      </left>
      <right style="thin">
        <color theme="0" tint="-0.14996795556505021"/>
      </right>
      <top style="medium">
        <color theme="1"/>
      </top>
      <bottom style="thin">
        <color theme="0" tint="-0.14996795556505021"/>
      </bottom>
      <diagonal/>
    </border>
    <border>
      <left style="medium">
        <color theme="1"/>
      </left>
      <right/>
      <top style="medium">
        <color theme="1"/>
      </top>
      <bottom style="thin">
        <color indexed="64"/>
      </bottom>
      <diagonal/>
    </border>
    <border>
      <left style="medium">
        <color theme="1"/>
      </left>
      <right style="medium">
        <color theme="1"/>
      </right>
      <top style="medium">
        <color theme="1"/>
      </top>
      <bottom/>
      <diagonal/>
    </border>
    <border>
      <left style="medium">
        <color theme="1"/>
      </left>
      <right style="medium">
        <color theme="1"/>
      </right>
      <top style="thin">
        <color theme="1"/>
      </top>
      <bottom/>
      <diagonal/>
    </border>
    <border>
      <left style="medium">
        <color theme="1"/>
      </left>
      <right style="medium">
        <color theme="1"/>
      </right>
      <top style="thin">
        <color theme="1"/>
      </top>
      <bottom style="thin">
        <color theme="1"/>
      </bottom>
      <diagonal/>
    </border>
    <border>
      <left style="medium">
        <color theme="1"/>
      </left>
      <right style="medium">
        <color theme="1"/>
      </right>
      <top style="medium">
        <color theme="1"/>
      </top>
      <bottom style="thin">
        <color theme="1"/>
      </bottom>
      <diagonal/>
    </border>
    <border>
      <left style="thin">
        <color theme="0" tint="-0.14996795556505021"/>
      </left>
      <right style="medium">
        <color auto="1"/>
      </right>
      <top style="thin">
        <color theme="0" tint="-0.14996795556505021"/>
      </top>
      <bottom style="medium">
        <color theme="1"/>
      </bottom>
      <diagonal/>
    </border>
    <border>
      <left style="medium">
        <color theme="1"/>
      </left>
      <right style="thin">
        <color theme="0" tint="-0.14996795556505021"/>
      </right>
      <top/>
      <bottom style="medium">
        <color theme="1"/>
      </bottom>
      <diagonal/>
    </border>
    <border>
      <left style="medium">
        <color theme="1"/>
      </left>
      <right/>
      <top style="thin">
        <color theme="1"/>
      </top>
      <bottom/>
      <diagonal/>
    </border>
    <border>
      <left style="medium">
        <color indexed="64"/>
      </left>
      <right style="medium">
        <color theme="1"/>
      </right>
      <top/>
      <bottom style="medium">
        <color indexed="64"/>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theme="1"/>
      </left>
      <right style="thin">
        <color theme="0" tint="-0.14996795556505021"/>
      </right>
      <top/>
      <bottom/>
      <diagonal/>
    </border>
    <border>
      <left style="medium">
        <color indexed="64"/>
      </left>
      <right style="medium">
        <color theme="1"/>
      </right>
      <top/>
      <bottom/>
      <diagonal/>
    </border>
    <border>
      <left style="thin">
        <color theme="0" tint="-0.14996795556505021"/>
      </left>
      <right style="medium">
        <color auto="1"/>
      </right>
      <top style="medium">
        <color theme="1"/>
      </top>
      <bottom style="thin">
        <color theme="0" tint="-0.14996795556505021"/>
      </bottom>
      <diagonal/>
    </border>
    <border>
      <left style="medium">
        <color theme="1"/>
      </left>
      <right style="thin">
        <color theme="0" tint="-0.14996795556505021"/>
      </right>
      <top style="medium">
        <color theme="1"/>
      </top>
      <bottom/>
      <diagonal/>
    </border>
    <border>
      <left style="medium">
        <color theme="1"/>
      </left>
      <right/>
      <top style="medium">
        <color indexed="64"/>
      </top>
      <bottom style="thin">
        <color theme="1"/>
      </bottom>
      <diagonal/>
    </border>
    <border>
      <left style="medium">
        <color indexed="64"/>
      </left>
      <right style="medium">
        <color theme="1"/>
      </right>
      <top style="medium">
        <color indexed="64"/>
      </top>
      <bottom/>
      <diagonal/>
    </border>
    <border>
      <left style="thin">
        <color theme="0" tint="-0.14996795556505021"/>
      </left>
      <right style="medium">
        <color theme="1"/>
      </right>
      <top/>
      <bottom style="thin">
        <color theme="0" tint="-0.14996795556505021"/>
      </bottom>
      <diagonal/>
    </border>
    <border>
      <left style="medium">
        <color theme="1"/>
      </left>
      <right style="thin">
        <color theme="0" tint="-0.14996795556505021"/>
      </right>
      <top/>
      <bottom style="thin">
        <color theme="0" tint="-0.14996795556505021"/>
      </bottom>
      <diagonal/>
    </border>
    <border>
      <left style="medium">
        <color theme="1"/>
      </left>
      <right/>
      <top/>
      <bottom style="thin">
        <color theme="1"/>
      </bottom>
      <diagonal/>
    </border>
    <border>
      <left style="thin">
        <color theme="0" tint="-0.14996795556505021"/>
      </left>
      <right style="medium">
        <color auto="1"/>
      </right>
      <top style="thin">
        <color theme="0" tint="-0.14996795556505021"/>
      </top>
      <bottom style="medium">
        <color auto="1"/>
      </bottom>
      <diagonal/>
    </border>
    <border>
      <left style="medium">
        <color theme="1"/>
      </left>
      <right style="thin">
        <color theme="0" tint="-0.14996795556505021"/>
      </right>
      <top style="thin">
        <color theme="0" tint="-0.14996795556505021"/>
      </top>
      <bottom style="medium">
        <color auto="1"/>
      </bottom>
      <diagonal/>
    </border>
    <border>
      <left style="medium">
        <color theme="1"/>
      </left>
      <right/>
      <top style="thin">
        <color indexed="64"/>
      </top>
      <bottom style="medium">
        <color auto="1"/>
      </bottom>
      <diagonal/>
    </border>
    <border>
      <left style="thin">
        <color theme="0" tint="-0.14996795556505021"/>
      </left>
      <right style="medium">
        <color auto="1"/>
      </right>
      <top style="medium">
        <color indexed="64"/>
      </top>
      <bottom style="thin">
        <color theme="0" tint="-0.14996795556505021"/>
      </bottom>
      <diagonal/>
    </border>
    <border>
      <left style="medium">
        <color theme="1"/>
      </left>
      <right style="thin">
        <color theme="0" tint="-0.14996795556505021"/>
      </right>
      <top style="medium">
        <color indexed="64"/>
      </top>
      <bottom style="thin">
        <color theme="0" tint="-0.14996795556505021"/>
      </bottom>
      <diagonal/>
    </border>
    <border>
      <left style="medium">
        <color theme="1"/>
      </left>
      <right/>
      <top style="medium">
        <color auto="1"/>
      </top>
      <bottom style="thin">
        <color indexed="64"/>
      </bottom>
      <diagonal/>
    </border>
    <border>
      <left style="thin">
        <color theme="0" tint="-0.14996795556505021"/>
      </left>
      <right style="medium">
        <color theme="1"/>
      </right>
      <top style="medium">
        <color indexed="64"/>
      </top>
      <bottom style="thin">
        <color theme="0" tint="-0.14996795556505021"/>
      </bottom>
      <diagonal/>
    </border>
    <border>
      <left style="medium">
        <color theme="1"/>
      </left>
      <right/>
      <top/>
      <bottom style="thin">
        <color indexed="64"/>
      </bottom>
      <diagonal/>
    </border>
    <border>
      <left style="thin">
        <color theme="0" tint="-0.24994659260841701"/>
      </left>
      <right style="medium">
        <color theme="1"/>
      </right>
      <top style="medium">
        <color theme="1"/>
      </top>
      <bottom style="medium">
        <color indexed="64"/>
      </bottom>
      <diagonal/>
    </border>
    <border>
      <left style="thin">
        <color theme="0" tint="-0.24994659260841701"/>
      </left>
      <right style="thin">
        <color theme="0" tint="-0.24994659260841701"/>
      </right>
      <top style="medium">
        <color theme="1"/>
      </top>
      <bottom style="medium">
        <color indexed="64"/>
      </bottom>
      <diagonal/>
    </border>
    <border>
      <left style="medium">
        <color theme="1"/>
      </left>
      <right style="thin">
        <color theme="0" tint="-0.24994659260841701"/>
      </right>
      <top style="medium">
        <color theme="1"/>
      </top>
      <bottom style="medium">
        <color indexed="64"/>
      </bottom>
      <diagonal/>
    </border>
    <border>
      <left style="medium">
        <color theme="0"/>
      </left>
      <right/>
      <top style="medium">
        <color auto="1"/>
      </top>
      <bottom/>
      <diagonal/>
    </border>
    <border>
      <left style="medium">
        <color theme="0"/>
      </left>
      <right style="medium">
        <color theme="0"/>
      </right>
      <top style="medium">
        <color auto="1"/>
      </top>
      <bottom/>
      <diagonal/>
    </border>
    <border>
      <left/>
      <right style="medium">
        <color theme="0"/>
      </right>
      <top style="medium">
        <color auto="1"/>
      </top>
      <bottom/>
      <diagonal/>
    </border>
    <border>
      <left style="thin">
        <color theme="0" tint="-0.14996795556505021"/>
      </left>
      <right style="medium">
        <color indexed="64"/>
      </right>
      <top style="medium">
        <color indexed="64"/>
      </top>
      <bottom style="medium">
        <color indexed="64"/>
      </bottom>
      <diagonal/>
    </border>
    <border>
      <left/>
      <right style="thin">
        <color theme="0" tint="-0.1499679555650502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medium">
        <color theme="1"/>
      </left>
      <right style="thin">
        <color theme="0" tint="-0.24994659260841701"/>
      </right>
      <top style="medium">
        <color indexed="64"/>
      </top>
      <bottom style="medium">
        <color indexed="64"/>
      </bottom>
      <diagonal/>
    </border>
    <border>
      <left style="medium">
        <color theme="0"/>
      </left>
      <right/>
      <top style="medium">
        <color auto="1"/>
      </top>
      <bottom style="medium">
        <color indexed="64"/>
      </bottom>
      <diagonal/>
    </border>
    <border>
      <left style="medium">
        <color theme="0"/>
      </left>
      <right style="medium">
        <color theme="0"/>
      </right>
      <top style="medium">
        <color auto="1"/>
      </top>
      <bottom style="medium">
        <color indexed="64"/>
      </bottom>
      <diagonal/>
    </border>
    <border>
      <left/>
      <right style="medium">
        <color theme="0"/>
      </right>
      <top style="medium">
        <color auto="1"/>
      </top>
      <bottom style="medium">
        <color indexed="64"/>
      </bottom>
      <diagonal/>
    </border>
    <border>
      <left/>
      <right style="thin">
        <color theme="0" tint="-0.14996795556505021"/>
      </right>
      <top style="thin">
        <color theme="0" tint="-0.14996795556505021"/>
      </top>
      <bottom style="medium">
        <color auto="1"/>
      </bottom>
      <diagonal/>
    </border>
    <border>
      <left style="medium">
        <color theme="1"/>
      </left>
      <right style="thin">
        <color theme="1"/>
      </right>
      <top style="thin">
        <color theme="1"/>
      </top>
      <bottom style="medium">
        <color auto="1"/>
      </bottom>
      <diagonal/>
    </border>
    <border>
      <left/>
      <right style="thin">
        <color theme="0" tint="-0.14996795556505021"/>
      </right>
      <top style="thin">
        <color theme="0" tint="-0.14996795556505021"/>
      </top>
      <bottom style="thin">
        <color theme="0" tint="-0.14996795556505021"/>
      </bottom>
      <diagonal/>
    </border>
    <border>
      <left style="medium">
        <color theme="1"/>
      </left>
      <right style="thin">
        <color theme="1"/>
      </right>
      <top style="thin">
        <color theme="1"/>
      </top>
      <bottom style="thin">
        <color theme="1"/>
      </bottom>
      <diagonal/>
    </border>
    <border>
      <left/>
      <right style="thin">
        <color theme="0" tint="-0.14996795556505021"/>
      </right>
      <top style="medium">
        <color indexed="64"/>
      </top>
      <bottom style="thin">
        <color theme="0" tint="-0.14996795556505021"/>
      </bottom>
      <diagonal/>
    </border>
    <border>
      <left style="medium">
        <color theme="1"/>
      </left>
      <right style="thin">
        <color theme="1"/>
      </right>
      <top style="medium">
        <color indexed="64"/>
      </top>
      <bottom style="thin">
        <color theme="1"/>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theme="1"/>
      </left>
      <right style="thin">
        <color theme="1"/>
      </right>
      <top style="medium">
        <color indexed="64"/>
      </top>
      <bottom style="medium">
        <color auto="1"/>
      </bottom>
      <diagonal/>
    </border>
    <border>
      <left style="thin">
        <color theme="0" tint="-0.14996795556505021"/>
      </left>
      <right/>
      <top/>
      <bottom/>
      <diagonal/>
    </border>
    <border>
      <left style="medium">
        <color theme="0"/>
      </left>
      <right/>
      <top style="medium">
        <color theme="0"/>
      </top>
      <bottom style="medium">
        <color theme="0"/>
      </bottom>
      <diagonal/>
    </border>
    <border>
      <left style="medium">
        <color theme="1" tint="0.249977111117893"/>
      </left>
      <right style="medium">
        <color theme="1" tint="0.249977111117893"/>
      </right>
      <top/>
      <bottom/>
      <diagonal/>
    </border>
    <border>
      <left style="medium">
        <color theme="1" tint="0.249977111117893"/>
      </left>
      <right style="medium">
        <color indexed="64"/>
      </right>
      <top style="medium">
        <color indexed="64"/>
      </top>
      <bottom/>
      <diagonal/>
    </border>
    <border>
      <left style="thin">
        <color theme="0"/>
      </left>
      <right/>
      <top style="thin">
        <color theme="0"/>
      </top>
      <bottom style="medium">
        <color indexed="64"/>
      </bottom>
      <diagonal/>
    </border>
    <border>
      <left style="thin">
        <color theme="0"/>
      </left>
      <right style="thin">
        <color theme="0"/>
      </right>
      <top style="thin">
        <color theme="0"/>
      </top>
      <bottom style="medium">
        <color indexed="64"/>
      </bottom>
      <diagonal/>
    </border>
    <border>
      <left style="medium">
        <color theme="0"/>
      </left>
      <right/>
      <top/>
      <bottom style="medium">
        <color indexed="64"/>
      </bottom>
      <diagonal/>
    </border>
    <border>
      <left/>
      <right style="medium">
        <color theme="0"/>
      </right>
      <top style="medium">
        <color theme="0"/>
      </top>
      <bottom style="medium">
        <color indexed="64"/>
      </bottom>
      <diagonal/>
    </border>
    <border>
      <left/>
      <right/>
      <top style="medium">
        <color theme="0"/>
      </top>
      <bottom style="medium">
        <color indexed="64"/>
      </bottom>
      <diagonal/>
    </border>
    <border>
      <left style="medium">
        <color theme="0"/>
      </left>
      <right/>
      <top style="medium">
        <color theme="0"/>
      </top>
      <bottom style="medium">
        <color indexed="64"/>
      </bottom>
      <diagonal/>
    </border>
    <border>
      <left/>
      <right style="thin">
        <color theme="0"/>
      </right>
      <top/>
      <bottom style="medium">
        <color theme="0"/>
      </bottom>
      <diagonal/>
    </border>
    <border>
      <left/>
      <right/>
      <top/>
      <bottom style="medium">
        <color theme="0"/>
      </bottom>
      <diagonal/>
    </border>
    <border>
      <left style="medium">
        <color theme="0"/>
      </left>
      <right/>
      <top/>
      <bottom style="medium">
        <color theme="0"/>
      </bottom>
      <diagonal/>
    </border>
    <border>
      <left style="medium">
        <color theme="1"/>
      </left>
      <right style="medium">
        <color auto="1"/>
      </right>
      <top style="thin">
        <color theme="0" tint="-4.9989318521683403E-2"/>
      </top>
      <bottom style="medium">
        <color auto="1"/>
      </bottom>
      <diagonal/>
    </border>
    <border>
      <left style="medium">
        <color auto="1"/>
      </left>
      <right/>
      <top style="thin">
        <color theme="0" tint="-4.9989318521683403E-2"/>
      </top>
      <bottom style="medium">
        <color auto="1"/>
      </bottom>
      <diagonal/>
    </border>
    <border>
      <left style="medium">
        <color theme="1"/>
      </left>
      <right style="medium">
        <color auto="1"/>
      </right>
      <top style="thin">
        <color theme="0" tint="-4.9989318521683403E-2"/>
      </top>
      <bottom style="thin">
        <color theme="0" tint="-4.9989318521683403E-2"/>
      </bottom>
      <diagonal/>
    </border>
    <border>
      <left style="medium">
        <color auto="1"/>
      </left>
      <right/>
      <top style="thin">
        <color theme="0" tint="-4.9989318521683403E-2"/>
      </top>
      <bottom style="thin">
        <color theme="0" tint="-4.9989318521683403E-2"/>
      </bottom>
      <diagonal/>
    </border>
    <border>
      <left style="medium">
        <color theme="1"/>
      </left>
      <right style="medium">
        <color auto="1"/>
      </right>
      <top style="medium">
        <color auto="1"/>
      </top>
      <bottom style="thin">
        <color theme="0" tint="-4.9989318521683403E-2"/>
      </bottom>
      <diagonal/>
    </border>
    <border>
      <left style="medium">
        <color auto="1"/>
      </left>
      <right/>
      <top style="medium">
        <color auto="1"/>
      </top>
      <bottom style="thin">
        <color theme="0" tint="-4.9989318521683403E-2"/>
      </bottom>
      <diagonal/>
    </border>
    <border>
      <left style="medium">
        <color theme="0"/>
      </left>
      <right style="medium">
        <color theme="0"/>
      </right>
      <top style="medium">
        <color theme="0"/>
      </top>
      <bottom style="medium">
        <color indexed="64"/>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indexed="64"/>
      </right>
      <top/>
      <bottom style="medium">
        <color auto="1"/>
      </bottom>
      <diagonal/>
    </border>
    <border>
      <left style="medium">
        <color indexed="64"/>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style="medium">
        <color indexed="64"/>
      </right>
      <top/>
      <bottom style="medium">
        <color theme="1"/>
      </bottom>
      <diagonal/>
    </border>
    <border>
      <left style="thin">
        <color indexed="64"/>
      </left>
      <right style="medium">
        <color theme="1"/>
      </right>
      <top/>
      <bottom style="medium">
        <color theme="1"/>
      </bottom>
      <diagonal/>
    </border>
    <border>
      <left style="medium">
        <color theme="1"/>
      </left>
      <right style="thin">
        <color theme="1"/>
      </right>
      <top/>
      <bottom style="medium">
        <color theme="1"/>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right style="thin">
        <color theme="0"/>
      </right>
      <top/>
      <bottom/>
      <diagonal/>
    </border>
    <border>
      <left style="thin">
        <color theme="0" tint="-0.14999847407452621"/>
      </left>
      <right style="thin">
        <color theme="0" tint="-0.14999847407452621"/>
      </right>
      <top/>
      <bottom style="thin">
        <color theme="0" tint="-0.14996795556505021"/>
      </bottom>
      <diagonal/>
    </border>
    <border>
      <left style="thin">
        <color theme="0" tint="-0.14999847407452621"/>
      </left>
      <right style="thin">
        <color theme="0" tint="-0.14999847407452621"/>
      </right>
      <top style="medium">
        <color theme="1" tint="0.249977111117893"/>
      </top>
      <bottom style="thin">
        <color theme="0" tint="-0.14996795556505021"/>
      </bottom>
      <diagonal/>
    </border>
    <border>
      <left style="thin">
        <color theme="0" tint="-0.14999847407452621"/>
      </left>
      <right style="thin">
        <color theme="0" tint="-0.14999847407452621"/>
      </right>
      <top style="thin">
        <color theme="0" tint="-0.14996795556505021"/>
      </top>
      <bottom style="thin">
        <color theme="0" tint="-0.14996795556505021"/>
      </bottom>
      <diagonal/>
    </border>
    <border>
      <left style="thin">
        <color theme="0" tint="-0.14999847407452621"/>
      </left>
      <right style="medium">
        <color theme="1" tint="0.249977111117893"/>
      </right>
      <top style="thin">
        <color theme="0" tint="-0.14996795556505021"/>
      </top>
      <bottom style="thin">
        <color theme="0" tint="-0.14996795556505021"/>
      </bottom>
      <diagonal/>
    </border>
    <border>
      <left style="thin">
        <color theme="0" tint="-0.14999847407452621"/>
      </left>
      <right style="thin">
        <color theme="0" tint="-0.14999847407452621"/>
      </right>
      <top style="thin">
        <color theme="0" tint="-0.14996795556505021"/>
      </top>
      <bottom/>
      <diagonal/>
    </border>
    <border>
      <left style="thin">
        <color theme="0" tint="-0.14999847407452621"/>
      </left>
      <right style="medium">
        <color theme="1" tint="0.249977111117893"/>
      </right>
      <top style="thin">
        <color theme="0" tint="-0.14996795556505021"/>
      </top>
      <bottom/>
      <diagonal/>
    </border>
    <border>
      <left style="thin">
        <color theme="0" tint="-0.14996795556505021"/>
      </left>
      <right style="thin">
        <color theme="0" tint="-0.14996795556505021"/>
      </right>
      <top/>
      <bottom style="thin">
        <color theme="0" tint="-4.9989318521683403E-2"/>
      </bottom>
      <diagonal/>
    </border>
    <border>
      <left style="thin">
        <color theme="0" tint="-0.14996795556505021"/>
      </left>
      <right style="thin">
        <color theme="0" tint="-0.14996795556505021"/>
      </right>
      <top style="thin">
        <color theme="0"/>
      </top>
      <bottom style="thin">
        <color theme="0"/>
      </bottom>
      <diagonal/>
    </border>
    <border>
      <left/>
      <right style="thin">
        <color theme="0" tint="-0.14999847407452621"/>
      </right>
      <top/>
      <bottom/>
      <diagonal/>
    </border>
    <border>
      <left style="thin">
        <color theme="0" tint="-0.14996795556505021"/>
      </left>
      <right style="thin">
        <color theme="0" tint="-0.14999847407452621"/>
      </right>
      <top/>
      <bottom style="thin">
        <color theme="0" tint="-0.14993743705557422"/>
      </bottom>
      <diagonal/>
    </border>
    <border>
      <left style="thin">
        <color theme="0" tint="-0.14999847407452621"/>
      </left>
      <right style="thin">
        <color theme="0" tint="-0.14999847407452621"/>
      </right>
      <top/>
      <bottom style="thin">
        <color theme="0" tint="-4.9989318521683403E-2"/>
      </bottom>
      <diagonal/>
    </border>
    <border>
      <left/>
      <right style="medium">
        <color theme="1" tint="0.249977111117893"/>
      </right>
      <top/>
      <bottom style="thin">
        <color indexed="64"/>
      </bottom>
      <diagonal/>
    </border>
    <border>
      <left style="medium">
        <color theme="1" tint="0.249977111117893"/>
      </left>
      <right style="thin">
        <color rgb="FF14558F"/>
      </right>
      <top/>
      <bottom style="thin">
        <color indexed="64"/>
      </bottom>
      <diagonal/>
    </border>
    <border>
      <left style="thin">
        <color rgb="FF14558F"/>
      </left>
      <right style="thin">
        <color rgb="FF14558F"/>
      </right>
      <top/>
      <bottom style="thin">
        <color indexed="64"/>
      </bottom>
      <diagonal/>
    </border>
    <border>
      <left style="thin">
        <color rgb="FF14558F"/>
      </left>
      <right style="medium">
        <color theme="1"/>
      </right>
      <top/>
      <bottom style="thin">
        <color indexed="64"/>
      </bottom>
      <diagonal/>
    </border>
    <border>
      <left/>
      <right style="thin">
        <color rgb="FF14558F"/>
      </right>
      <top/>
      <bottom style="thin">
        <color indexed="64"/>
      </bottom>
      <diagonal/>
    </border>
    <border>
      <left style="thin">
        <color rgb="FF14558F"/>
      </left>
      <right style="medium">
        <color theme="1" tint="0.249977111117893"/>
      </right>
      <top/>
      <bottom style="thin">
        <color indexed="64"/>
      </bottom>
      <diagonal/>
    </border>
    <border>
      <left style="medium">
        <color theme="1" tint="0.249977111117893"/>
      </left>
      <right style="thin">
        <color theme="1" tint="0.249977111117893"/>
      </right>
      <top/>
      <bottom style="thin">
        <color indexed="64"/>
      </bottom>
      <diagonal/>
    </border>
    <border>
      <left style="thin">
        <color theme="1" tint="0.249977111117893"/>
      </left>
      <right style="thin">
        <color theme="1" tint="0.249977111117893"/>
      </right>
      <top/>
      <bottom style="thin">
        <color indexed="64"/>
      </bottom>
      <diagonal/>
    </border>
    <border>
      <left style="thin">
        <color theme="1" tint="0.249977111117893"/>
      </left>
      <right style="medium">
        <color auto="1"/>
      </right>
      <top/>
      <bottom style="thin">
        <color indexed="64"/>
      </bottom>
      <diagonal/>
    </border>
    <border>
      <left style="medium">
        <color auto="1"/>
      </left>
      <right style="thin">
        <color auto="1"/>
      </right>
      <top style="medium">
        <color theme="1" tint="0.249977111117893"/>
      </top>
      <bottom style="thin">
        <color indexed="64"/>
      </bottom>
      <diagonal/>
    </border>
    <border>
      <left style="thin">
        <color auto="1"/>
      </left>
      <right style="thin">
        <color auto="1"/>
      </right>
      <top style="medium">
        <color theme="1" tint="0.249977111117893"/>
      </top>
      <bottom style="thin">
        <color indexed="64"/>
      </bottom>
      <diagonal/>
    </border>
    <border>
      <left style="thin">
        <color auto="1"/>
      </left>
      <right style="medium">
        <color indexed="64"/>
      </right>
      <top style="medium">
        <color theme="1" tint="0.249977111117893"/>
      </top>
      <bottom style="thin">
        <color indexed="64"/>
      </bottom>
      <diagonal/>
    </border>
    <border>
      <left style="thin">
        <color indexed="64"/>
      </left>
      <right style="medium">
        <color theme="1"/>
      </right>
      <top style="medium">
        <color theme="1" tint="0.249977111117893"/>
      </top>
      <bottom style="thin">
        <color indexed="64"/>
      </bottom>
      <diagonal/>
    </border>
    <border>
      <left style="medium">
        <color theme="1"/>
      </left>
      <right style="thin">
        <color theme="1"/>
      </right>
      <top style="medium">
        <color theme="1" tint="0.249977111117893"/>
      </top>
      <bottom style="thin">
        <color indexed="64"/>
      </bottom>
      <diagonal/>
    </border>
    <border>
      <left style="thin">
        <color theme="1"/>
      </left>
      <right style="thin">
        <color theme="1"/>
      </right>
      <top style="medium">
        <color theme="1" tint="0.249977111117893"/>
      </top>
      <bottom style="thin">
        <color indexed="64"/>
      </bottom>
      <diagonal/>
    </border>
    <border>
      <left style="thin">
        <color theme="1"/>
      </left>
      <right style="medium">
        <color theme="1"/>
      </right>
      <top style="medium">
        <color theme="1" tint="0.249977111117893"/>
      </top>
      <bottom style="thin">
        <color indexed="64"/>
      </bottom>
      <diagonal/>
    </border>
    <border>
      <left/>
      <right style="medium">
        <color theme="1"/>
      </right>
      <top style="medium">
        <color theme="1" tint="0.249977111117893"/>
      </top>
      <bottom style="thin">
        <color indexed="64"/>
      </bottom>
      <diagonal/>
    </border>
    <border>
      <left style="medium">
        <color theme="1"/>
      </left>
      <right style="medium">
        <color theme="1"/>
      </right>
      <top style="medium">
        <color theme="1"/>
      </top>
      <bottom style="thin">
        <color indexed="64"/>
      </bottom>
      <diagonal/>
    </border>
    <border>
      <left/>
      <right style="thin">
        <color rgb="FFF77163"/>
      </right>
      <top/>
      <bottom style="thin">
        <color indexed="64"/>
      </bottom>
      <diagonal/>
    </border>
    <border>
      <left style="thin">
        <color rgb="FFF77163"/>
      </left>
      <right style="thin">
        <color rgb="FFF77163"/>
      </right>
      <top/>
      <bottom style="thin">
        <color indexed="64"/>
      </bottom>
      <diagonal/>
    </border>
    <border>
      <left style="thin">
        <color rgb="FFF77163"/>
      </left>
      <right/>
      <top/>
      <bottom style="thin">
        <color indexed="64"/>
      </bottom>
      <diagonal/>
    </border>
    <border>
      <left style="thin">
        <color theme="0" tint="-0.14996795556505021"/>
      </left>
      <right style="thin">
        <color theme="0" tint="-0.14999847407452621"/>
      </right>
      <top style="thin">
        <color theme="0" tint="-0.14993743705557422"/>
      </top>
      <bottom style="thin">
        <color theme="0" tint="-0.14993743705557422"/>
      </bottom>
      <diagonal/>
    </border>
    <border>
      <left style="thin">
        <color theme="0" tint="-0.14996795556505021"/>
      </left>
      <right style="thin">
        <color theme="0" tint="-0.14999847407452621"/>
      </right>
      <top style="thin">
        <color theme="0" tint="-0.14993743705557422"/>
      </top>
      <bottom style="medium">
        <color indexed="64"/>
      </bottom>
      <diagonal/>
    </border>
    <border>
      <left style="thin">
        <color theme="0" tint="-0.14999847407452621"/>
      </left>
      <right style="thin">
        <color theme="0" tint="-0.14999847407452621"/>
      </right>
      <top style="thin">
        <color theme="0" tint="-4.9989318521683403E-2"/>
      </top>
      <bottom style="medium">
        <color indexed="64"/>
      </bottom>
      <diagonal/>
    </border>
    <border>
      <left style="thin">
        <color theme="0" tint="-0.14999847407452621"/>
      </left>
      <right style="thin">
        <color theme="0" tint="-0.14999847407452621"/>
      </right>
      <top style="thin">
        <color theme="0" tint="-0.14996795556505021"/>
      </top>
      <bottom style="medium">
        <color indexed="64"/>
      </bottom>
      <diagonal/>
    </border>
    <border>
      <left style="thin">
        <color theme="0" tint="-0.14999847407452621"/>
      </left>
      <right style="thin">
        <color theme="0" tint="-0.14999847407452621"/>
      </right>
      <top/>
      <bottom style="medium">
        <color indexed="64"/>
      </bottom>
      <diagonal/>
    </border>
    <border>
      <left style="thin">
        <color theme="0" tint="-0.14999847407452621"/>
      </left>
      <right style="medium">
        <color theme="1" tint="0.249977111117893"/>
      </right>
      <top style="thin">
        <color theme="0" tint="-0.14996795556505021"/>
      </top>
      <bottom style="medium">
        <color indexed="64"/>
      </bottom>
      <diagonal/>
    </border>
  </borders>
  <cellStyleXfs count="4">
    <xf numFmtId="0" fontId="0" fillId="0" borderId="0"/>
    <xf numFmtId="0" fontId="1" fillId="2" borderId="1" applyNumberFormat="0" applyProtection="0">
      <alignment wrapText="1"/>
    </xf>
    <xf numFmtId="0" fontId="5" fillId="0" borderId="0" applyNumberFormat="0" applyFill="0" applyBorder="0" applyAlignment="0" applyProtection="0"/>
    <xf numFmtId="44" fontId="19" fillId="0" borderId="0" applyFont="0" applyFill="0" applyBorder="0" applyAlignment="0" applyProtection="0"/>
  </cellStyleXfs>
  <cellXfs count="585">
    <xf numFmtId="0" fontId="0" fillId="0" borderId="0" xfId="0"/>
    <xf numFmtId="0" fontId="0" fillId="0" borderId="0" xfId="0" applyAlignment="1">
      <alignment vertical="center"/>
    </xf>
    <xf numFmtId="0" fontId="0" fillId="0" borderId="0" xfId="0"/>
    <xf numFmtId="0" fontId="0" fillId="0" borderId="0" xfId="0" applyAlignment="1">
      <alignment horizontal="center"/>
    </xf>
    <xf numFmtId="0" fontId="0" fillId="0" borderId="4" xfId="0" applyBorder="1"/>
    <xf numFmtId="0" fontId="2" fillId="0" borderId="4" xfId="0" applyFont="1" applyBorder="1" applyAlignment="1">
      <alignment vertical="center" wrapText="1"/>
    </xf>
    <xf numFmtId="0" fontId="0" fillId="0" borderId="4" xfId="0" applyBorder="1" applyAlignment="1">
      <alignment horizontal="center"/>
    </xf>
    <xf numFmtId="16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Alignment="1">
      <alignment horizontal="center" vertical="center"/>
    </xf>
    <xf numFmtId="164" fontId="0" fillId="0" borderId="4" xfId="0" applyNumberFormat="1" applyBorder="1" applyAlignment="1">
      <alignment horizontal="center"/>
    </xf>
    <xf numFmtId="0" fontId="2" fillId="0" borderId="0" xfId="0" applyFont="1"/>
    <xf numFmtId="0" fontId="0" fillId="0" borderId="0" xfId="0" applyAlignment="1">
      <alignment horizontal="left"/>
    </xf>
    <xf numFmtId="0" fontId="2" fillId="0" borderId="0" xfId="0" quotePrefix="1" applyFont="1" applyAlignment="1">
      <alignment horizontal="center" vertical="center"/>
    </xf>
    <xf numFmtId="0" fontId="0" fillId="0" borderId="0" xfId="0"/>
    <xf numFmtId="0" fontId="4" fillId="0" borderId="0" xfId="0" applyFont="1"/>
    <xf numFmtId="0" fontId="3" fillId="5" borderId="3" xfId="0" applyFont="1" applyFill="1" applyBorder="1" applyAlignment="1">
      <alignment horizontal="center" vertical="center"/>
    </xf>
    <xf numFmtId="0" fontId="3" fillId="5" borderId="3" xfId="0" applyFont="1" applyFill="1" applyBorder="1" applyAlignment="1">
      <alignment horizontal="left" vertical="center"/>
    </xf>
    <xf numFmtId="0" fontId="3"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8" borderId="3" xfId="0" applyFont="1" applyFill="1" applyBorder="1" applyAlignment="1">
      <alignment horizontal="center" textRotation="90"/>
    </xf>
    <xf numFmtId="0" fontId="4" fillId="8" borderId="2" xfId="0" applyFont="1" applyFill="1" applyBorder="1" applyAlignment="1">
      <alignment horizontal="center" vertical="center" wrapText="1"/>
    </xf>
    <xf numFmtId="0" fontId="3" fillId="9" borderId="3"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4" fillId="0" borderId="0" xfId="0" applyFont="1" applyAlignment="1" applyProtection="1">
      <alignment vertical="center" wrapText="1"/>
      <protection locked="0"/>
    </xf>
    <xf numFmtId="0" fontId="4" fillId="0" borderId="0" xfId="0" applyFont="1" applyProtection="1">
      <protection locked="0"/>
    </xf>
    <xf numFmtId="0" fontId="0" fillId="0" borderId="0" xfId="0" applyProtection="1">
      <protection locked="0"/>
    </xf>
    <xf numFmtId="0" fontId="3" fillId="0" borderId="0" xfId="0" applyFont="1" applyProtection="1">
      <protection locked="0"/>
    </xf>
    <xf numFmtId="14" fontId="4" fillId="0" borderId="0" xfId="0" applyNumberFormat="1" applyFont="1" applyAlignment="1" applyProtection="1">
      <alignment horizontal="left"/>
      <protection locked="0"/>
    </xf>
    <xf numFmtId="0" fontId="0" fillId="0" borderId="0" xfId="0" applyAlignment="1" applyProtection="1">
      <alignment horizontal="left"/>
      <protection locked="0"/>
    </xf>
    <xf numFmtId="0" fontId="7" fillId="10" borderId="14" xfId="2" applyFont="1" applyFill="1" applyBorder="1" applyAlignment="1">
      <alignment vertical="center" wrapText="1"/>
    </xf>
    <xf numFmtId="0" fontId="4" fillId="0" borderId="0" xfId="0" applyFont="1" applyAlignment="1" applyProtection="1">
      <alignment wrapText="1"/>
      <protection locked="0"/>
    </xf>
    <xf numFmtId="0" fontId="4" fillId="0" borderId="0" xfId="0" applyFont="1" applyAlignment="1" applyProtection="1">
      <alignment horizontal="center" vertical="center" wrapText="1"/>
      <protection locked="0"/>
    </xf>
    <xf numFmtId="164" fontId="4" fillId="0" borderId="0" xfId="0" applyNumberFormat="1" applyFont="1" applyAlignment="1" applyProtection="1">
      <alignment horizontal="center" vertical="center" wrapText="1"/>
      <protection locked="0"/>
    </xf>
    <xf numFmtId="0" fontId="0" fillId="0" borderId="0" xfId="0" applyBorder="1"/>
    <xf numFmtId="0" fontId="3" fillId="0" borderId="0" xfId="0" applyFont="1" applyAlignment="1" applyProtection="1">
      <alignment horizontal="center" vertical="center" wrapText="1"/>
      <protection locked="0"/>
    </xf>
    <xf numFmtId="165" fontId="4" fillId="0" borderId="0" xfId="0" applyNumberFormat="1" applyFont="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lignment vertical="center" wrapText="1"/>
    </xf>
    <xf numFmtId="0" fontId="4" fillId="0" borderId="0" xfId="0" applyFont="1" applyBorder="1" applyAlignment="1" applyProtection="1">
      <alignment vertical="center" wrapText="1"/>
      <protection locked="0"/>
    </xf>
    <xf numFmtId="0" fontId="0" fillId="17" borderId="0" xfId="0" applyFill="1"/>
    <xf numFmtId="0" fontId="0" fillId="17" borderId="0" xfId="0" applyFill="1" applyProtection="1">
      <protection locked="0"/>
    </xf>
    <xf numFmtId="0" fontId="4" fillId="17" borderId="0" xfId="0" applyFont="1" applyFill="1"/>
    <xf numFmtId="0" fontId="4" fillId="17" borderId="0" xfId="0" applyFont="1" applyFill="1" applyAlignment="1" applyProtection="1">
      <alignment wrapText="1"/>
      <protection locked="0"/>
    </xf>
    <xf numFmtId="0" fontId="0" fillId="0" borderId="0" xfId="0" applyAlignment="1" applyProtection="1">
      <alignment horizontal="center"/>
      <protection locked="0"/>
    </xf>
    <xf numFmtId="0" fontId="4" fillId="0" borderId="0" xfId="0" applyFont="1" applyAlignment="1">
      <alignment horizontal="center"/>
    </xf>
    <xf numFmtId="0" fontId="0" fillId="18" borderId="0" xfId="0" applyFill="1" applyAlignment="1">
      <alignment horizontal="center"/>
    </xf>
    <xf numFmtId="0" fontId="0" fillId="18" borderId="0" xfId="0" applyFill="1" applyAlignment="1" applyProtection="1">
      <alignment horizontal="center"/>
      <protection locked="0"/>
    </xf>
    <xf numFmtId="0" fontId="4" fillId="18" borderId="0" xfId="0" applyFont="1" applyFill="1" applyAlignment="1">
      <alignment horizontal="center" textRotation="90"/>
    </xf>
    <xf numFmtId="0" fontId="10" fillId="19" borderId="2" xfId="0" applyFont="1" applyFill="1" applyBorder="1" applyAlignment="1">
      <alignment horizontal="center"/>
    </xf>
    <xf numFmtId="0" fontId="10" fillId="19" borderId="2" xfId="0" applyFont="1" applyFill="1" applyBorder="1" applyAlignment="1" applyProtection="1">
      <alignment horizontal="center"/>
      <protection locked="0"/>
    </xf>
    <xf numFmtId="0" fontId="11" fillId="19" borderId="2" xfId="0" applyFont="1" applyFill="1" applyBorder="1" applyAlignment="1">
      <alignment horizontal="center"/>
    </xf>
    <xf numFmtId="0" fontId="4" fillId="19" borderId="2" xfId="0" applyFont="1" applyFill="1" applyBorder="1" applyAlignment="1">
      <alignment horizontal="center" textRotation="90"/>
    </xf>
    <xf numFmtId="0" fontId="4" fillId="17" borderId="0" xfId="0" applyFont="1" applyFill="1" applyAlignment="1" applyProtection="1">
      <alignment vertical="center" wrapText="1"/>
      <protection locked="0"/>
    </xf>
    <xf numFmtId="0" fontId="11" fillId="19" borderId="2" xfId="0" applyFont="1" applyFill="1" applyBorder="1" applyAlignment="1" applyProtection="1">
      <alignment horizontal="center" vertical="center" wrapText="1"/>
      <protection locked="0"/>
    </xf>
    <xf numFmtId="166" fontId="4" fillId="18" borderId="0" xfId="0" applyNumberFormat="1" applyFont="1" applyFill="1" applyAlignment="1" applyProtection="1">
      <alignment horizontal="center" vertical="center" wrapText="1"/>
      <protection locked="0"/>
    </xf>
    <xf numFmtId="166" fontId="4" fillId="0" borderId="0" xfId="0" applyNumberFormat="1" applyFont="1" applyAlignment="1" applyProtection="1">
      <alignment horizontal="center" vertical="center" wrapText="1"/>
      <protection locked="0"/>
    </xf>
    <xf numFmtId="1" fontId="4" fillId="18" borderId="0" xfId="0" applyNumberFormat="1" applyFont="1" applyFill="1" applyAlignment="1" applyProtection="1">
      <alignment horizontal="center" vertical="center" wrapText="1"/>
      <protection locked="0"/>
    </xf>
    <xf numFmtId="1" fontId="11" fillId="19" borderId="2" xfId="0" applyNumberFormat="1" applyFont="1" applyFill="1" applyBorder="1" applyAlignment="1">
      <alignment horizontal="center"/>
    </xf>
    <xf numFmtId="0" fontId="0" fillId="19" borderId="2" xfId="0" applyFill="1" applyBorder="1"/>
    <xf numFmtId="0" fontId="0" fillId="19" borderId="2" xfId="0" applyFill="1" applyBorder="1" applyProtection="1">
      <protection locked="0"/>
    </xf>
    <xf numFmtId="0" fontId="4" fillId="19" borderId="2" xfId="0" applyFont="1" applyFill="1" applyBorder="1"/>
    <xf numFmtId="0" fontId="0" fillId="22" borderId="0" xfId="0" applyFill="1" applyAlignment="1">
      <alignment horizontal="center" vertical="center"/>
    </xf>
    <xf numFmtId="0" fontId="0" fillId="22" borderId="0" xfId="0" applyFill="1" applyAlignment="1" applyProtection="1">
      <alignment horizontal="center" vertical="center"/>
      <protection locked="0"/>
    </xf>
    <xf numFmtId="0" fontId="0" fillId="22" borderId="0" xfId="0" applyFill="1" applyAlignment="1" applyProtection="1">
      <alignment horizontal="left" vertical="center"/>
      <protection locked="0"/>
    </xf>
    <xf numFmtId="0" fontId="4" fillId="22" borderId="0" xfId="0" applyFont="1" applyFill="1" applyAlignment="1">
      <alignment horizontal="center" vertical="center"/>
    </xf>
    <xf numFmtId="0" fontId="9" fillId="0" borderId="0" xfId="0" applyFont="1" applyFill="1" applyAlignment="1" applyProtection="1">
      <alignment horizontal="center" vertical="center" wrapText="1"/>
      <protection locked="0"/>
    </xf>
    <xf numFmtId="0" fontId="14" fillId="22" borderId="0" xfId="0" applyFont="1" applyFill="1" applyAlignment="1">
      <alignment horizontal="center" vertical="center"/>
    </xf>
    <xf numFmtId="0" fontId="4" fillId="0" borderId="0" xfId="0" applyFont="1" applyBorder="1" applyAlignment="1" applyProtection="1">
      <alignment horizontal="left" vertical="center" wrapText="1"/>
      <protection locked="0"/>
    </xf>
    <xf numFmtId="0" fontId="15" fillId="22" borderId="0" xfId="0" applyFont="1" applyFill="1" applyAlignment="1">
      <alignment horizontal="center" vertical="center"/>
    </xf>
    <xf numFmtId="0" fontId="15" fillId="22" borderId="0" xfId="0" applyFont="1" applyFill="1" applyAlignment="1">
      <alignment horizontal="center" vertical="top"/>
    </xf>
    <xf numFmtId="0" fontId="4" fillId="17" borderId="0" xfId="0" applyFont="1" applyFill="1" applyAlignment="1" applyProtection="1">
      <alignment horizontal="center" vertical="center" wrapText="1"/>
      <protection locked="0"/>
    </xf>
    <xf numFmtId="2" fontId="4" fillId="0" borderId="0" xfId="0" applyNumberFormat="1" applyFont="1" applyAlignment="1" applyProtection="1">
      <alignment horizontal="center" vertical="center" wrapText="1"/>
      <protection locked="0"/>
    </xf>
    <xf numFmtId="3" fontId="4" fillId="0" borderId="0" xfId="0" applyNumberFormat="1" applyFont="1" applyAlignment="1" applyProtection="1">
      <alignment horizontal="center" vertical="center" wrapText="1"/>
      <protection locked="0"/>
    </xf>
    <xf numFmtId="0" fontId="4" fillId="0" borderId="0" xfId="0" applyFont="1" applyFill="1" applyAlignment="1" applyProtection="1">
      <alignment horizontal="center" vertical="center" wrapText="1"/>
      <protection locked="0"/>
    </xf>
    <xf numFmtId="166" fontId="11" fillId="19" borderId="2" xfId="0" applyNumberFormat="1" applyFont="1" applyFill="1" applyBorder="1" applyAlignment="1">
      <alignment horizontal="center"/>
    </xf>
    <xf numFmtId="0" fontId="4" fillId="0" borderId="0" xfId="0" applyFont="1" applyAlignment="1">
      <alignment horizontal="center" vertical="top"/>
    </xf>
    <xf numFmtId="0" fontId="13" fillId="22" borderId="0" xfId="0" applyFont="1" applyFill="1" applyAlignment="1" applyProtection="1">
      <alignment horizontal="left" vertical="center"/>
      <protection locked="0"/>
    </xf>
    <xf numFmtId="0" fontId="18" fillId="20" borderId="2" xfId="0" applyFont="1" applyFill="1" applyBorder="1" applyAlignment="1" applyProtection="1">
      <alignment horizontal="center" vertical="center" wrapText="1"/>
      <protection locked="0"/>
    </xf>
    <xf numFmtId="0" fontId="0" fillId="24" borderId="0" xfId="0" applyFill="1"/>
    <xf numFmtId="0" fontId="0" fillId="24" borderId="0" xfId="0" applyFill="1" applyProtection="1">
      <protection locked="0"/>
    </xf>
    <xf numFmtId="0" fontId="4" fillId="24" borderId="0" xfId="0" applyFont="1" applyFill="1"/>
    <xf numFmtId="164" fontId="4" fillId="0" borderId="0" xfId="0" applyNumberFormat="1" applyFont="1" applyAlignment="1" applyProtection="1">
      <alignment vertical="center" wrapText="1"/>
      <protection locked="0"/>
    </xf>
    <xf numFmtId="0" fontId="3" fillId="24" borderId="3" xfId="0" applyFont="1" applyFill="1" applyBorder="1" applyAlignment="1">
      <alignment horizontal="center" vertical="center" wrapText="1"/>
    </xf>
    <xf numFmtId="164" fontId="4" fillId="24" borderId="0" xfId="0" applyNumberFormat="1" applyFont="1" applyFill="1" applyAlignment="1" applyProtection="1">
      <alignment horizontal="center" vertical="center" wrapText="1"/>
      <protection locked="0"/>
    </xf>
    <xf numFmtId="164" fontId="0" fillId="0" borderId="0" xfId="3" applyNumberFormat="1" applyFont="1"/>
    <xf numFmtId="0" fontId="4" fillId="16" borderId="0" xfId="0" applyFont="1" applyFill="1"/>
    <xf numFmtId="0" fontId="4" fillId="16" borderId="0" xfId="0" applyFont="1" applyFill="1" applyAlignment="1">
      <alignment horizontal="center"/>
    </xf>
    <xf numFmtId="0" fontId="4" fillId="16" borderId="0" xfId="0" applyFont="1" applyFill="1" applyAlignment="1">
      <alignment horizontal="center" textRotation="90"/>
    </xf>
    <xf numFmtId="0" fontId="4" fillId="16" borderId="0" xfId="0" applyFont="1" applyFill="1" applyAlignment="1" applyProtection="1">
      <alignment horizontal="center" vertical="center" wrapText="1"/>
      <protection locked="0"/>
    </xf>
    <xf numFmtId="0" fontId="4" fillId="16" borderId="0" xfId="0" applyFont="1" applyFill="1" applyAlignment="1" applyProtection="1">
      <alignment vertical="center" wrapText="1"/>
      <protection locked="0"/>
    </xf>
    <xf numFmtId="166" fontId="4" fillId="16" borderId="0" xfId="0" applyNumberFormat="1" applyFont="1" applyFill="1" applyAlignment="1" applyProtection="1">
      <alignment horizontal="center" vertical="center" wrapText="1"/>
      <protection locked="0"/>
    </xf>
    <xf numFmtId="1" fontId="4" fillId="16" borderId="0" xfId="0" applyNumberFormat="1" applyFont="1" applyFill="1" applyAlignment="1" applyProtection="1">
      <alignment horizontal="center" vertical="center" wrapText="1"/>
      <protection locked="0"/>
    </xf>
    <xf numFmtId="0" fontId="4" fillId="16" borderId="0" xfId="0" applyFont="1" applyFill="1" applyAlignment="1" applyProtection="1">
      <alignment wrapText="1"/>
      <protection locked="0"/>
    </xf>
    <xf numFmtId="0" fontId="4" fillId="16" borderId="0" xfId="0" applyFont="1" applyFill="1" applyAlignment="1" applyProtection="1">
      <alignment horizontal="center" wrapText="1"/>
      <protection locked="0"/>
    </xf>
    <xf numFmtId="0" fontId="0" fillId="16" borderId="0" xfId="0" applyFill="1"/>
    <xf numFmtId="0" fontId="0" fillId="16" borderId="0" xfId="0" applyFill="1" applyAlignment="1">
      <alignment horizontal="center"/>
    </xf>
    <xf numFmtId="0" fontId="4" fillId="16" borderId="0" xfId="0" applyFont="1" applyFill="1" applyBorder="1" applyAlignment="1">
      <alignment horizontal="center" textRotation="90"/>
    </xf>
    <xf numFmtId="0" fontId="4" fillId="21" borderId="0" xfId="0" applyFont="1" applyFill="1" applyAlignment="1" applyProtection="1">
      <alignment horizontal="center" vertical="center" wrapText="1"/>
      <protection locked="0"/>
    </xf>
    <xf numFmtId="0" fontId="4" fillId="25" borderId="0" xfId="0" applyFont="1" applyFill="1" applyAlignment="1" applyProtection="1">
      <alignment horizontal="center" vertical="center" wrapText="1"/>
      <protection locked="0"/>
    </xf>
    <xf numFmtId="0" fontId="4" fillId="0" borderId="0" xfId="0" applyFont="1" applyAlignment="1">
      <alignment horizontal="center" vertical="center" wrapText="1"/>
    </xf>
    <xf numFmtId="0" fontId="4" fillId="20" borderId="2" xfId="0" applyFont="1" applyFill="1" applyBorder="1" applyAlignment="1" applyProtection="1">
      <alignment horizontal="center" vertical="center" wrapText="1"/>
      <protection locked="0"/>
    </xf>
    <xf numFmtId="0" fontId="0" fillId="17" borderId="0" xfId="0" applyFill="1" applyAlignment="1">
      <alignment vertical="center"/>
    </xf>
    <xf numFmtId="0" fontId="0" fillId="20" borderId="2" xfId="0" applyFill="1" applyBorder="1" applyAlignment="1">
      <alignment vertical="center"/>
    </xf>
    <xf numFmtId="0" fontId="0" fillId="0" borderId="0" xfId="0" applyFill="1" applyAlignment="1">
      <alignment horizontal="center"/>
    </xf>
    <xf numFmtId="0" fontId="0" fillId="0" borderId="0" xfId="0" applyFill="1" applyAlignment="1" applyProtection="1">
      <alignment horizontal="center"/>
      <protection locked="0"/>
    </xf>
    <xf numFmtId="0" fontId="4" fillId="0" borderId="0" xfId="0" applyFont="1" applyFill="1" applyAlignment="1">
      <alignment horizontal="center"/>
    </xf>
    <xf numFmtId="0" fontId="0" fillId="0" borderId="0" xfId="0" applyFill="1" applyAlignment="1">
      <alignment horizontal="center" vertical="center"/>
    </xf>
    <xf numFmtId="0" fontId="4" fillId="0" borderId="0" xfId="0" applyFont="1" applyAlignment="1">
      <alignment vertical="center" wrapText="1"/>
    </xf>
    <xf numFmtId="0" fontId="0" fillId="6" borderId="2" xfId="0" applyFill="1" applyBorder="1" applyAlignment="1">
      <alignment horizontal="center" vertical="center"/>
    </xf>
    <xf numFmtId="0" fontId="0" fillId="6" borderId="2" xfId="0" applyFill="1" applyBorder="1" applyAlignment="1" applyProtection="1">
      <alignment horizontal="center" vertical="center"/>
      <protection locked="0"/>
    </xf>
    <xf numFmtId="0" fontId="4" fillId="6" borderId="2" xfId="0" applyFont="1" applyFill="1" applyBorder="1" applyAlignment="1">
      <alignment horizontal="center" vertical="center"/>
    </xf>
    <xf numFmtId="0" fontId="4" fillId="6" borderId="2"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protection locked="0"/>
    </xf>
    <xf numFmtId="0" fontId="4" fillId="6" borderId="2" xfId="0" applyFont="1" applyFill="1" applyBorder="1" applyAlignment="1">
      <alignment horizontal="center"/>
    </xf>
    <xf numFmtId="0" fontId="20" fillId="0" borderId="0" xfId="0" applyFont="1" applyAlignment="1">
      <alignment horizontal="center" vertical="center" wrapText="1"/>
    </xf>
    <xf numFmtId="0" fontId="8" fillId="0" borderId="0" xfId="0" applyFont="1" applyAlignment="1" applyProtection="1">
      <alignment horizontal="left" vertical="center" wrapText="1"/>
      <protection locked="0"/>
    </xf>
    <xf numFmtId="0" fontId="0" fillId="23" borderId="2" xfId="0" applyFill="1" applyBorder="1" applyAlignment="1">
      <alignment horizontal="center" vertical="center"/>
    </xf>
    <xf numFmtId="0" fontId="0" fillId="23" borderId="0" xfId="0" applyFill="1" applyAlignment="1">
      <alignment horizontal="center"/>
    </xf>
    <xf numFmtId="0" fontId="0" fillId="23" borderId="0" xfId="0" applyFill="1" applyBorder="1"/>
    <xf numFmtId="0" fontId="0" fillId="23" borderId="0" xfId="0" applyFill="1"/>
    <xf numFmtId="0" fontId="0" fillId="23" borderId="0" xfId="0" applyFill="1" applyAlignment="1">
      <alignment horizontal="left"/>
    </xf>
    <xf numFmtId="0" fontId="2" fillId="23" borderId="0" xfId="0" applyFont="1" applyFill="1" applyAlignment="1">
      <alignment vertical="center" wrapText="1"/>
    </xf>
    <xf numFmtId="0" fontId="4" fillId="23" borderId="2"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24" borderId="2" xfId="0" applyFont="1" applyFill="1" applyBorder="1" applyAlignment="1" applyProtection="1">
      <alignment horizontal="center" vertical="center" wrapText="1"/>
      <protection locked="0"/>
    </xf>
    <xf numFmtId="0" fontId="4" fillId="23" borderId="2" xfId="0" applyFont="1" applyFill="1" applyBorder="1" applyAlignment="1">
      <alignment horizontal="center" vertical="center"/>
    </xf>
    <xf numFmtId="0" fontId="0" fillId="0" borderId="0" xfId="0" applyFill="1"/>
    <xf numFmtId="0" fontId="4" fillId="23" borderId="2" xfId="0" applyFont="1" applyFill="1" applyBorder="1" applyAlignment="1" applyProtection="1">
      <alignment vertical="center" wrapText="1"/>
      <protection locked="0"/>
    </xf>
    <xf numFmtId="0" fontId="11" fillId="23" borderId="2" xfId="0" applyFont="1" applyFill="1" applyBorder="1" applyAlignment="1" applyProtection="1">
      <alignment horizontal="center" vertical="center" wrapText="1"/>
      <protection locked="0"/>
    </xf>
    <xf numFmtId="0" fontId="11" fillId="23" borderId="2" xfId="0" applyFont="1" applyFill="1" applyBorder="1" applyAlignment="1">
      <alignment horizontal="center" vertical="center"/>
    </xf>
    <xf numFmtId="0" fontId="4" fillId="23" borderId="0" xfId="0" applyFont="1" applyFill="1" applyAlignment="1" applyProtection="1">
      <alignment horizontal="center" vertical="center" wrapText="1"/>
      <protection locked="0"/>
    </xf>
    <xf numFmtId="0" fontId="14" fillId="22" borderId="0" xfId="0" applyFont="1" applyFill="1" applyAlignment="1">
      <alignment horizontal="center" vertical="top" textRotation="90"/>
    </xf>
    <xf numFmtId="0" fontId="4" fillId="22" borderId="0" xfId="0" applyFont="1" applyFill="1" applyAlignment="1">
      <alignment horizontal="center" vertical="top" textRotation="90"/>
    </xf>
    <xf numFmtId="0" fontId="4" fillId="23" borderId="0" xfId="0" applyFont="1" applyFill="1" applyAlignment="1" applyProtection="1">
      <alignment vertical="center" wrapText="1"/>
      <protection locked="0"/>
    </xf>
    <xf numFmtId="0" fontId="4" fillId="0" borderId="0" xfId="0" applyFont="1" applyAlignment="1">
      <alignment horizontal="center" textRotation="90" wrapText="1"/>
    </xf>
    <xf numFmtId="0" fontId="0" fillId="0" borderId="2" xfId="0" applyBorder="1"/>
    <xf numFmtId="0" fontId="0" fillId="0" borderId="2" xfId="0" applyBorder="1" applyProtection="1">
      <protection locked="0"/>
    </xf>
    <xf numFmtId="0" fontId="4" fillId="0" borderId="2" xfId="0" applyFont="1" applyBorder="1"/>
    <xf numFmtId="0" fontId="4" fillId="0" borderId="2" xfId="0" applyFont="1" applyBorder="1" applyAlignment="1">
      <alignment horizontal="center" textRotation="90" wrapText="1"/>
    </xf>
    <xf numFmtId="0" fontId="4" fillId="0" borderId="2" xfId="0" applyFont="1" applyBorder="1" applyAlignment="1" applyProtection="1">
      <alignment horizontal="center" vertical="center" wrapText="1"/>
      <protection locked="0"/>
    </xf>
    <xf numFmtId="166" fontId="4" fillId="18" borderId="0" xfId="0" applyNumberFormat="1" applyFont="1" applyFill="1" applyBorder="1" applyAlignment="1" applyProtection="1">
      <alignment horizontal="center" vertical="center" wrapText="1"/>
      <protection locked="0"/>
    </xf>
    <xf numFmtId="1" fontId="4" fillId="18" borderId="0" xfId="0" applyNumberFormat="1" applyFont="1" applyFill="1" applyBorder="1" applyAlignment="1" applyProtection="1">
      <alignment horizontal="center" vertical="center" wrapText="1"/>
      <protection locked="0"/>
    </xf>
    <xf numFmtId="0" fontId="0" fillId="0" borderId="20" xfId="0" applyBorder="1"/>
    <xf numFmtId="0" fontId="23" fillId="0" borderId="20" xfId="0" applyFont="1" applyBorder="1"/>
    <xf numFmtId="0" fontId="23" fillId="0" borderId="20" xfId="0" applyFont="1" applyBorder="1" applyAlignment="1">
      <alignment horizontal="left"/>
    </xf>
    <xf numFmtId="0" fontId="24" fillId="0" borderId="23" xfId="0" applyFont="1" applyBorder="1" applyAlignment="1">
      <alignment vertical="center" wrapText="1"/>
    </xf>
    <xf numFmtId="0" fontId="12" fillId="0" borderId="20" xfId="0" applyFont="1" applyBorder="1" applyAlignment="1">
      <alignment wrapText="1"/>
    </xf>
    <xf numFmtId="0" fontId="12" fillId="0" borderId="23" xfId="0" applyFont="1" applyBorder="1" applyProtection="1">
      <protection locked="0"/>
    </xf>
    <xf numFmtId="0" fontId="0" fillId="0" borderId="21" xfId="0" applyBorder="1"/>
    <xf numFmtId="0" fontId="26" fillId="0" borderId="20" xfId="0" applyFont="1" applyBorder="1" applyAlignment="1">
      <alignment wrapText="1"/>
    </xf>
    <xf numFmtId="0" fontId="24" fillId="0" borderId="20" xfId="0" applyFont="1" applyBorder="1" applyAlignment="1">
      <alignment vertical="center" wrapText="1"/>
    </xf>
    <xf numFmtId="0" fontId="0" fillId="0" borderId="23" xfId="0" applyBorder="1"/>
    <xf numFmtId="0" fontId="0" fillId="0" borderId="24" xfId="0" applyBorder="1"/>
    <xf numFmtId="0" fontId="27" fillId="0" borderId="25" xfId="0" applyFont="1" applyBorder="1" applyAlignment="1">
      <alignment vertical="center" wrapText="1"/>
    </xf>
    <xf numFmtId="0" fontId="26" fillId="0" borderId="25" xfId="0" applyFont="1" applyBorder="1" applyAlignment="1">
      <alignment horizontal="left" vertical="top" wrapText="1"/>
    </xf>
    <xf numFmtId="0" fontId="12" fillId="0" borderId="25" xfId="0" applyFont="1" applyBorder="1" applyAlignment="1">
      <alignment horizontal="left" vertical="top"/>
    </xf>
    <xf numFmtId="0" fontId="14" fillId="0" borderId="23" xfId="0" applyFont="1" applyBorder="1" applyAlignment="1">
      <alignment vertical="center"/>
    </xf>
    <xf numFmtId="0" fontId="13" fillId="0" borderId="21" xfId="0" applyFont="1" applyBorder="1" applyProtection="1">
      <protection locked="0"/>
    </xf>
    <xf numFmtId="0" fontId="4" fillId="0" borderId="28" xfId="0" applyFont="1" applyBorder="1" applyAlignment="1" applyProtection="1">
      <alignment vertical="center"/>
      <protection locked="0"/>
    </xf>
    <xf numFmtId="0" fontId="28" fillId="0" borderId="29" xfId="0" applyFont="1" applyBorder="1" applyAlignment="1" applyProtection="1">
      <alignment horizontal="left" vertical="center"/>
      <protection locked="0"/>
    </xf>
    <xf numFmtId="0" fontId="28" fillId="0" borderId="22" xfId="0" applyFont="1" applyBorder="1" applyAlignment="1" applyProtection="1">
      <alignment wrapText="1"/>
      <protection locked="0"/>
    </xf>
    <xf numFmtId="0" fontId="28" fillId="0" borderId="20" xfId="0" applyFont="1" applyBorder="1" applyAlignment="1" applyProtection="1">
      <alignment wrapText="1"/>
      <protection locked="0"/>
    </xf>
    <xf numFmtId="0" fontId="12" fillId="0" borderId="20" xfId="0" applyFont="1" applyBorder="1"/>
    <xf numFmtId="0" fontId="13" fillId="0" borderId="20" xfId="0" applyFont="1" applyBorder="1" applyProtection="1">
      <protection locked="0"/>
    </xf>
    <xf numFmtId="0" fontId="13" fillId="0" borderId="0" xfId="0" applyFont="1" applyProtection="1">
      <protection locked="0"/>
    </xf>
    <xf numFmtId="0" fontId="4" fillId="0" borderId="35" xfId="0" applyFont="1" applyBorder="1" applyAlignment="1" applyProtection="1">
      <alignment horizontal="left" vertical="center"/>
      <protection locked="0"/>
    </xf>
    <xf numFmtId="0" fontId="29" fillId="0" borderId="29" xfId="0" applyFont="1" applyBorder="1" applyAlignment="1" applyProtection="1">
      <alignment horizontal="left" vertical="center"/>
      <protection locked="0"/>
    </xf>
    <xf numFmtId="14" fontId="30" fillId="0" borderId="29" xfId="0" applyNumberFormat="1" applyFont="1" applyBorder="1" applyAlignment="1">
      <alignment horizontal="left" vertical="center"/>
    </xf>
    <xf numFmtId="0" fontId="28" fillId="0" borderId="39" xfId="0" applyFont="1" applyBorder="1" applyAlignment="1" applyProtection="1">
      <alignment wrapText="1"/>
      <protection locked="0"/>
    </xf>
    <xf numFmtId="0" fontId="28" fillId="0" borderId="23" xfId="0" applyFont="1" applyBorder="1" applyAlignment="1" applyProtection="1">
      <alignment wrapText="1"/>
      <protection locked="0"/>
    </xf>
    <xf numFmtId="0" fontId="13" fillId="0" borderId="23" xfId="0" applyFont="1" applyBorder="1" applyProtection="1">
      <protection locked="0"/>
    </xf>
    <xf numFmtId="0" fontId="13" fillId="0" borderId="24" xfId="0" applyFont="1" applyBorder="1" applyProtection="1">
      <protection locked="0"/>
    </xf>
    <xf numFmtId="0" fontId="13" fillId="0" borderId="29" xfId="0" applyFont="1" applyBorder="1" applyAlignment="1" applyProtection="1">
      <alignment horizontal="left" vertical="center"/>
      <protection locked="0"/>
    </xf>
    <xf numFmtId="14" fontId="30" fillId="0" borderId="44" xfId="0" applyNumberFormat="1" applyFont="1" applyBorder="1" applyAlignment="1">
      <alignment horizontal="left" vertical="center"/>
    </xf>
    <xf numFmtId="0" fontId="13" fillId="0" borderId="25" xfId="0" applyFont="1" applyBorder="1" applyProtection="1">
      <protection locked="0"/>
    </xf>
    <xf numFmtId="0" fontId="13" fillId="0" borderId="48" xfId="0" applyFont="1" applyBorder="1" applyProtection="1">
      <protection locked="0"/>
    </xf>
    <xf numFmtId="14" fontId="30" fillId="0" borderId="49" xfId="0" applyNumberFormat="1" applyFont="1" applyBorder="1" applyAlignment="1">
      <alignment horizontal="left" vertical="center"/>
    </xf>
    <xf numFmtId="0" fontId="13" fillId="0" borderId="50" xfId="0" applyFont="1" applyBorder="1" applyAlignment="1" applyProtection="1">
      <alignment horizontal="left" vertical="center"/>
      <protection locked="0"/>
    </xf>
    <xf numFmtId="0" fontId="31" fillId="0" borderId="49" xfId="0" applyFont="1" applyBorder="1" applyAlignment="1" applyProtection="1">
      <alignment horizontal="center" vertical="center" wrapText="1"/>
      <protection locked="0"/>
    </xf>
    <xf numFmtId="0" fontId="28" fillId="0" borderId="51" xfId="0" applyFont="1" applyBorder="1" applyAlignment="1" applyProtection="1">
      <alignment wrapText="1"/>
      <protection locked="0"/>
    </xf>
    <xf numFmtId="0" fontId="0" fillId="0" borderId="52" xfId="0" applyBorder="1"/>
    <xf numFmtId="0" fontId="12" fillId="0" borderId="53" xfId="0" applyFont="1" applyBorder="1" applyAlignment="1">
      <alignment horizontal="left"/>
    </xf>
    <xf numFmtId="0" fontId="0" fillId="0" borderId="53" xfId="0" applyBorder="1"/>
    <xf numFmtId="0" fontId="17" fillId="0" borderId="53" xfId="0" applyFont="1" applyBorder="1" applyAlignment="1">
      <alignment wrapText="1"/>
    </xf>
    <xf numFmtId="0" fontId="17" fillId="0" borderId="54" xfId="0" applyFont="1" applyBorder="1" applyAlignment="1">
      <alignment wrapText="1"/>
    </xf>
    <xf numFmtId="0" fontId="17" fillId="0" borderId="55" xfId="0" applyFont="1" applyBorder="1" applyAlignment="1">
      <alignment wrapText="1"/>
    </xf>
    <xf numFmtId="0" fontId="0" fillId="0" borderId="55" xfId="0" applyBorder="1"/>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0" xfId="0" applyFont="1" applyAlignment="1">
      <alignment horizontal="center" vertical="center"/>
    </xf>
    <xf numFmtId="0" fontId="37" fillId="30" borderId="72" xfId="0" applyFont="1" applyFill="1" applyBorder="1" applyAlignment="1">
      <alignment horizontal="center" vertical="center" wrapText="1"/>
    </xf>
    <xf numFmtId="0" fontId="39" fillId="30" borderId="72" xfId="0" applyFont="1" applyFill="1" applyBorder="1" applyAlignment="1">
      <alignment horizontal="center" vertical="center" wrapText="1"/>
    </xf>
    <xf numFmtId="0" fontId="39" fillId="30" borderId="30" xfId="0" applyFont="1" applyFill="1" applyBorder="1" applyAlignment="1">
      <alignment horizontal="center" vertical="center" wrapText="1"/>
    </xf>
    <xf numFmtId="0" fontId="3" fillId="0" borderId="14" xfId="0" applyFont="1" applyBorder="1" applyAlignment="1">
      <alignment horizontal="center" wrapText="1"/>
    </xf>
    <xf numFmtId="0" fontId="35" fillId="9" borderId="83" xfId="0" applyFont="1" applyFill="1" applyBorder="1" applyAlignment="1">
      <alignment horizontal="center" textRotation="90" wrapText="1"/>
    </xf>
    <xf numFmtId="0" fontId="35" fillId="9" borderId="84" xfId="0" applyFont="1" applyFill="1" applyBorder="1" applyAlignment="1">
      <alignment horizontal="center" textRotation="90" wrapText="1"/>
    </xf>
    <xf numFmtId="0" fontId="35" fillId="9" borderId="85" xfId="0" applyFont="1" applyFill="1" applyBorder="1" applyAlignment="1">
      <alignment horizontal="center" textRotation="90" wrapText="1"/>
    </xf>
    <xf numFmtId="0" fontId="35" fillId="9" borderId="86" xfId="0" applyFont="1" applyFill="1" applyBorder="1" applyAlignment="1">
      <alignment horizontal="center" textRotation="90" wrapText="1"/>
    </xf>
    <xf numFmtId="0" fontId="35" fillId="9" borderId="87" xfId="0" applyFont="1" applyFill="1" applyBorder="1" applyAlignment="1">
      <alignment horizontal="center" textRotation="90" wrapText="1"/>
    </xf>
    <xf numFmtId="0" fontId="35" fillId="9" borderId="88" xfId="0" applyFont="1" applyFill="1" applyBorder="1" applyAlignment="1">
      <alignment horizontal="center" textRotation="90" wrapText="1"/>
    </xf>
    <xf numFmtId="0" fontId="35" fillId="9" borderId="89" xfId="0" applyFont="1" applyFill="1" applyBorder="1" applyAlignment="1">
      <alignment horizontal="center" textRotation="90" wrapText="1"/>
    </xf>
    <xf numFmtId="0" fontId="35" fillId="9" borderId="90" xfId="0" applyFont="1" applyFill="1" applyBorder="1" applyAlignment="1">
      <alignment horizontal="center" textRotation="90" wrapText="1"/>
    </xf>
    <xf numFmtId="0" fontId="35" fillId="9" borderId="91" xfId="0" applyFont="1" applyFill="1" applyBorder="1" applyAlignment="1">
      <alignment horizontal="center" textRotation="90" wrapText="1"/>
    </xf>
    <xf numFmtId="0" fontId="35" fillId="9" borderId="92" xfId="0" applyFont="1" applyFill="1" applyBorder="1" applyAlignment="1">
      <alignment horizontal="center" textRotation="90" wrapText="1"/>
    </xf>
    <xf numFmtId="0" fontId="35" fillId="9" borderId="93" xfId="0" applyFont="1" applyFill="1" applyBorder="1" applyAlignment="1">
      <alignment horizontal="center" textRotation="90" wrapText="1"/>
    </xf>
    <xf numFmtId="0" fontId="40" fillId="33" borderId="72" xfId="0" applyFont="1" applyFill="1" applyBorder="1" applyAlignment="1">
      <alignment vertical="center" wrapText="1"/>
    </xf>
    <xf numFmtId="0" fontId="41" fillId="33" borderId="94" xfId="0" applyFont="1" applyFill="1" applyBorder="1" applyAlignment="1">
      <alignment horizontal="center" textRotation="90" wrapText="1"/>
    </xf>
    <xf numFmtId="0" fontId="41" fillId="33" borderId="95" xfId="0" applyFont="1" applyFill="1" applyBorder="1" applyAlignment="1">
      <alignment horizontal="center" textRotation="90" wrapText="1"/>
    </xf>
    <xf numFmtId="0" fontId="41" fillId="33" borderId="96" xfId="0" applyFont="1" applyFill="1" applyBorder="1" applyAlignment="1">
      <alignment horizontal="center" textRotation="90" wrapText="1"/>
    </xf>
    <xf numFmtId="0" fontId="4" fillId="33" borderId="72" xfId="2" applyFont="1" applyFill="1" applyBorder="1" applyAlignment="1">
      <alignment horizontal="left" vertical="center" wrapText="1"/>
    </xf>
    <xf numFmtId="0" fontId="4" fillId="33" borderId="72" xfId="0" applyFont="1" applyFill="1" applyBorder="1" applyAlignment="1">
      <alignment vertical="center" wrapText="1"/>
    </xf>
    <xf numFmtId="0" fontId="9" fillId="33" borderId="97" xfId="0" applyFont="1" applyFill="1" applyBorder="1" applyAlignment="1">
      <alignment vertical="center" wrapText="1"/>
    </xf>
    <xf numFmtId="0" fontId="33" fillId="34" borderId="98" xfId="0" applyFont="1" applyFill="1" applyBorder="1" applyAlignment="1">
      <alignment horizontal="center" vertical="center" wrapText="1"/>
    </xf>
    <xf numFmtId="0" fontId="3" fillId="34" borderId="99" xfId="0" applyFont="1" applyFill="1" applyBorder="1" applyAlignment="1">
      <alignment horizontal="center" vertical="center" wrapText="1"/>
    </xf>
    <xf numFmtId="0" fontId="3" fillId="34" borderId="100" xfId="0" applyFont="1" applyFill="1" applyBorder="1" applyAlignment="1">
      <alignment horizontal="center" vertical="center" wrapText="1"/>
    </xf>
    <xf numFmtId="0" fontId="3" fillId="34" borderId="101" xfId="0" applyFont="1" applyFill="1" applyBorder="1" applyAlignment="1">
      <alignment horizontal="center" vertical="center" wrapText="1"/>
    </xf>
    <xf numFmtId="0" fontId="4" fillId="8" borderId="15" xfId="0" applyFont="1" applyFill="1" applyBorder="1" applyAlignment="1">
      <alignment horizontal="center" textRotation="90" wrapText="1"/>
    </xf>
    <xf numFmtId="0" fontId="4" fillId="0" borderId="14" xfId="0" applyFont="1" applyBorder="1" applyAlignment="1">
      <alignment horizontal="center" textRotation="90" wrapText="1"/>
    </xf>
    <xf numFmtId="0" fontId="4" fillId="8" borderId="15" xfId="0" applyFont="1" applyFill="1" applyBorder="1" applyAlignment="1">
      <alignment horizontal="center" textRotation="90"/>
    </xf>
    <xf numFmtId="0" fontId="3" fillId="8" borderId="13" xfId="0" applyFont="1" applyFill="1" applyBorder="1" applyAlignment="1">
      <alignment horizontal="center" textRotation="90"/>
    </xf>
    <xf numFmtId="0" fontId="3" fillId="0" borderId="102" xfId="0" applyFont="1" applyBorder="1" applyAlignment="1" applyProtection="1">
      <alignment horizontal="center" vertical="center" wrapText="1"/>
      <protection locked="0"/>
    </xf>
    <xf numFmtId="0" fontId="4" fillId="0" borderId="21" xfId="0" applyFont="1" applyBorder="1" applyAlignment="1" applyProtection="1">
      <alignment wrapText="1"/>
      <protection locked="0"/>
    </xf>
    <xf numFmtId="0" fontId="31" fillId="0" borderId="104" xfId="0" applyFont="1" applyBorder="1" applyAlignment="1" applyProtection="1">
      <alignment vertical="center" wrapText="1"/>
      <protection locked="0"/>
    </xf>
    <xf numFmtId="0" fontId="43" fillId="0" borderId="104" xfId="0" applyFont="1" applyBorder="1" applyAlignment="1">
      <alignment wrapText="1"/>
    </xf>
    <xf numFmtId="0" fontId="31" fillId="0" borderId="104" xfId="0" applyFont="1" applyBorder="1" applyAlignment="1" applyProtection="1">
      <alignment horizontal="left" vertical="center" wrapText="1"/>
      <protection locked="0"/>
    </xf>
    <xf numFmtId="0" fontId="35" fillId="0" borderId="104" xfId="2" applyFont="1" applyBorder="1" applyAlignment="1" applyProtection="1">
      <alignment vertical="center" wrapText="1"/>
      <protection locked="0"/>
    </xf>
    <xf numFmtId="0" fontId="31" fillId="0" borderId="105" xfId="0" applyFont="1" applyBorder="1" applyAlignment="1" applyProtection="1">
      <alignment vertical="center" wrapText="1"/>
      <protection locked="0"/>
    </xf>
    <xf numFmtId="0" fontId="12" fillId="0" borderId="0" xfId="0" applyFont="1" applyAlignment="1">
      <alignment wrapText="1"/>
    </xf>
    <xf numFmtId="0" fontId="4" fillId="0" borderId="0" xfId="0" applyFont="1" applyAlignment="1">
      <alignment horizontal="left"/>
    </xf>
    <xf numFmtId="0" fontId="0" fillId="15" borderId="0" xfId="0" applyFill="1"/>
    <xf numFmtId="0" fontId="44" fillId="35" borderId="19" xfId="0" applyFont="1" applyFill="1" applyBorder="1" applyAlignment="1">
      <alignment wrapText="1"/>
    </xf>
    <xf numFmtId="0" fontId="6" fillId="0" borderId="106" xfId="0" applyFont="1" applyBorder="1" applyAlignment="1">
      <alignment horizontal="left" vertical="center" wrapText="1"/>
    </xf>
    <xf numFmtId="0" fontId="0" fillId="0" borderId="107" xfId="0" applyBorder="1" applyAlignment="1">
      <alignment vertical="center" wrapText="1"/>
    </xf>
    <xf numFmtId="0" fontId="38" fillId="34" borderId="30" xfId="0" applyFont="1" applyFill="1" applyBorder="1" applyAlignment="1">
      <alignment vertical="center" wrapText="1"/>
    </xf>
    <xf numFmtId="0" fontId="23" fillId="31" borderId="45" xfId="0" applyFont="1" applyFill="1" applyBorder="1" applyAlignment="1">
      <alignment horizontal="center" vertical="center" textRotation="90"/>
    </xf>
    <xf numFmtId="0" fontId="0" fillId="0" borderId="108" xfId="0" applyBorder="1"/>
    <xf numFmtId="0" fontId="6" fillId="0" borderId="109" xfId="0" applyFont="1" applyBorder="1" applyAlignment="1">
      <alignment horizontal="left" vertical="center" wrapText="1"/>
    </xf>
    <xf numFmtId="0" fontId="0" fillId="0" borderId="110" xfId="0" applyBorder="1" applyAlignment="1">
      <alignment vertical="center" wrapText="1"/>
    </xf>
    <xf numFmtId="0" fontId="38" fillId="34" borderId="111" xfId="0" applyFont="1" applyFill="1" applyBorder="1" applyAlignment="1">
      <alignment vertical="center" wrapText="1"/>
    </xf>
    <xf numFmtId="0" fontId="6" fillId="0" borderId="113" xfId="0" applyFont="1" applyBorder="1" applyAlignment="1">
      <alignment horizontal="left" vertical="center" wrapText="1"/>
    </xf>
    <xf numFmtId="0" fontId="0" fillId="0" borderId="114" xfId="0" applyBorder="1" applyAlignment="1">
      <alignment vertical="center" wrapText="1"/>
    </xf>
    <xf numFmtId="0" fontId="38" fillId="34" borderId="115" xfId="0" applyFont="1" applyFill="1" applyBorder="1" applyAlignment="1">
      <alignment vertical="center" wrapText="1"/>
    </xf>
    <xf numFmtId="0" fontId="0" fillId="0" borderId="117" xfId="0" applyBorder="1" applyAlignment="1">
      <alignment vertical="center" wrapText="1"/>
    </xf>
    <xf numFmtId="0" fontId="0" fillId="0" borderId="118" xfId="0" applyBorder="1" applyAlignment="1">
      <alignment vertical="center" wrapText="1"/>
    </xf>
    <xf numFmtId="0" fontId="38" fillId="34" borderId="119" xfId="0" applyFont="1" applyFill="1" applyBorder="1" applyAlignment="1">
      <alignment vertical="center" wrapText="1"/>
    </xf>
    <xf numFmtId="0" fontId="38" fillId="33" borderId="121" xfId="0" applyFont="1" applyFill="1" applyBorder="1" applyAlignment="1">
      <alignment vertical="center" wrapText="1"/>
    </xf>
    <xf numFmtId="0" fontId="38" fillId="33" borderId="122" xfId="0" applyFont="1" applyFill="1" applyBorder="1" applyAlignment="1">
      <alignment vertical="center" wrapText="1"/>
    </xf>
    <xf numFmtId="0" fontId="5" fillId="0" borderId="113" xfId="2" applyFill="1" applyBorder="1" applyAlignment="1">
      <alignment horizontal="left" vertical="center" wrapText="1"/>
    </xf>
    <xf numFmtId="0" fontId="5" fillId="0" borderId="113" xfId="2" applyFill="1" applyBorder="1" applyAlignment="1">
      <alignment vertical="center" wrapText="1"/>
    </xf>
    <xf numFmtId="0" fontId="37" fillId="33" borderId="123" xfId="0" applyFont="1" applyFill="1" applyBorder="1" applyAlignment="1">
      <alignment vertical="center" wrapText="1"/>
    </xf>
    <xf numFmtId="0" fontId="6" fillId="0" borderId="124" xfId="0" applyFont="1" applyBorder="1" applyAlignment="1">
      <alignment horizontal="left" vertical="center" wrapText="1"/>
    </xf>
    <xf numFmtId="0" fontId="38" fillId="9" borderId="126" xfId="0" applyFont="1" applyFill="1" applyBorder="1" applyAlignment="1">
      <alignment vertical="center" wrapText="1"/>
    </xf>
    <xf numFmtId="0" fontId="6" fillId="0" borderId="128" xfId="0" applyFont="1" applyBorder="1" applyAlignment="1">
      <alignment horizontal="left" vertical="center" wrapText="1"/>
    </xf>
    <xf numFmtId="0" fontId="38" fillId="9" borderId="33" xfId="0" applyFont="1" applyFill="1" applyBorder="1" applyAlignment="1">
      <alignment vertical="center" wrapText="1"/>
    </xf>
    <xf numFmtId="0" fontId="5" fillId="0" borderId="128" xfId="2" applyBorder="1" applyAlignment="1">
      <alignment horizontal="left" vertical="center" wrapText="1"/>
    </xf>
    <xf numFmtId="0" fontId="5" fillId="0" borderId="131" xfId="2" applyFill="1" applyBorder="1" applyAlignment="1">
      <alignment horizontal="left" vertical="center" wrapText="1"/>
    </xf>
    <xf numFmtId="0" fontId="38" fillId="9" borderId="133" xfId="0" applyFont="1" applyFill="1" applyBorder="1" applyAlignment="1">
      <alignment vertical="center" wrapText="1"/>
    </xf>
    <xf numFmtId="0" fontId="5" fillId="0" borderId="135" xfId="2" applyFill="1" applyBorder="1" applyAlignment="1">
      <alignment vertical="center" wrapText="1"/>
    </xf>
    <xf numFmtId="0" fontId="38" fillId="9" borderId="137" xfId="0" applyFont="1" applyFill="1" applyBorder="1" applyAlignment="1">
      <alignment vertical="center" wrapText="1"/>
    </xf>
    <xf numFmtId="0" fontId="5" fillId="0" borderId="138" xfId="2" applyFill="1" applyBorder="1" applyAlignment="1">
      <alignment horizontal="left" vertical="center" wrapText="1"/>
    </xf>
    <xf numFmtId="0" fontId="0" fillId="16" borderId="139" xfId="0" applyFill="1" applyBorder="1" applyAlignment="1">
      <alignment vertical="center" wrapText="1"/>
    </xf>
    <xf numFmtId="0" fontId="38" fillId="32" borderId="140" xfId="0" applyFont="1" applyFill="1" applyBorder="1" applyAlignment="1">
      <alignment vertical="center" wrapText="1"/>
    </xf>
    <xf numFmtId="0" fontId="6" fillId="0" borderId="141" xfId="0" applyFont="1" applyBorder="1" applyAlignment="1">
      <alignment horizontal="left" vertical="center" wrapText="1"/>
    </xf>
    <xf numFmtId="0" fontId="0" fillId="16" borderId="142" xfId="0" applyFill="1" applyBorder="1" applyAlignment="1">
      <alignment vertical="center" wrapText="1"/>
    </xf>
    <xf numFmtId="0" fontId="38" fillId="32" borderId="143" xfId="0" applyFont="1" applyFill="1" applyBorder="1" applyAlignment="1">
      <alignment vertical="center" wrapText="1"/>
    </xf>
    <xf numFmtId="0" fontId="38" fillId="32" borderId="111" xfId="0" applyFont="1" applyFill="1" applyBorder="1" applyAlignment="1">
      <alignment vertical="center" wrapText="1"/>
    </xf>
    <xf numFmtId="0" fontId="0" fillId="0" borderId="108" xfId="0" applyBorder="1" applyAlignment="1">
      <alignment vertical="center"/>
    </xf>
    <xf numFmtId="0" fontId="38" fillId="32" borderId="115" xfId="0" applyFont="1" applyFill="1" applyBorder="1" applyAlignment="1">
      <alignment vertical="center" wrapText="1"/>
    </xf>
    <xf numFmtId="0" fontId="38" fillId="32" borderId="40" xfId="0" applyFont="1" applyFill="1" applyBorder="1" applyAlignment="1">
      <alignment vertical="center" wrapText="1"/>
    </xf>
    <xf numFmtId="0" fontId="6" fillId="0" borderId="144" xfId="0" applyFont="1" applyBorder="1" applyAlignment="1">
      <alignment horizontal="left" vertical="center" wrapText="1"/>
    </xf>
    <xf numFmtId="0" fontId="0" fillId="0" borderId="142" xfId="0" applyBorder="1" applyAlignment="1">
      <alignment vertical="center" wrapText="1"/>
    </xf>
    <xf numFmtId="0" fontId="38" fillId="32" borderId="145" xfId="0" applyFont="1" applyFill="1" applyBorder="1" applyAlignment="1">
      <alignment vertical="center" wrapText="1"/>
    </xf>
    <xf numFmtId="0" fontId="3" fillId="15" borderId="146" xfId="0" applyFont="1" applyFill="1" applyBorder="1" applyAlignment="1">
      <alignment vertical="center" wrapText="1"/>
    </xf>
    <xf numFmtId="0" fontId="3" fillId="15" borderId="147" xfId="0" applyFont="1" applyFill="1" applyBorder="1" applyAlignment="1">
      <alignment vertical="center"/>
    </xf>
    <xf numFmtId="0" fontId="3" fillId="15" borderId="148" xfId="0" applyFont="1" applyFill="1" applyBorder="1" applyAlignment="1">
      <alignment vertical="center"/>
    </xf>
    <xf numFmtId="0" fontId="0" fillId="0" borderId="22" xfId="0" applyBorder="1"/>
    <xf numFmtId="0" fontId="0" fillId="0" borderId="149" xfId="0" applyBorder="1" applyAlignment="1">
      <alignment vertical="center"/>
    </xf>
    <xf numFmtId="0" fontId="0" fillId="0" borderId="150" xfId="0" applyBorder="1"/>
    <xf numFmtId="0" fontId="0" fillId="0" borderId="151" xfId="0" applyBorder="1"/>
    <xf numFmtId="0" fontId="6" fillId="0" borderId="152" xfId="0" applyFont="1" applyBorder="1" applyAlignment="1">
      <alignment horizontal="left" vertical="center" wrapText="1"/>
    </xf>
    <xf numFmtId="0" fontId="0" fillId="0" borderId="153" xfId="0" applyBorder="1" applyAlignment="1">
      <alignment vertical="center" wrapText="1"/>
    </xf>
    <xf numFmtId="0" fontId="38" fillId="27" borderId="9" xfId="0" applyFont="1" applyFill="1" applyBorder="1" applyAlignment="1">
      <alignment vertical="center" wrapText="1"/>
    </xf>
    <xf numFmtId="0" fontId="3" fillId="15" borderId="154" xfId="0" applyFont="1" applyFill="1" applyBorder="1" applyAlignment="1">
      <alignment vertical="center" wrapText="1"/>
    </xf>
    <xf numFmtId="0" fontId="3" fillId="15" borderId="155" xfId="0" applyFont="1" applyFill="1" applyBorder="1" applyAlignment="1">
      <alignment vertical="center"/>
    </xf>
    <xf numFmtId="0" fontId="3" fillId="15" borderId="156" xfId="0" applyFont="1" applyFill="1" applyBorder="1" applyAlignment="1">
      <alignment vertical="center" wrapText="1"/>
    </xf>
    <xf numFmtId="0" fontId="0" fillId="0" borderId="157" xfId="0" applyBorder="1" applyAlignment="1">
      <alignment vertical="center"/>
    </xf>
    <xf numFmtId="0" fontId="0" fillId="0" borderId="158" xfId="0" applyBorder="1"/>
    <xf numFmtId="0" fontId="0" fillId="0" borderId="159" xfId="0" applyBorder="1"/>
    <xf numFmtId="0" fontId="6" fillId="0" borderId="138" xfId="0" applyFont="1" applyBorder="1" applyAlignment="1">
      <alignment vertical="center" wrapText="1"/>
    </xf>
    <xf numFmtId="0" fontId="0" fillId="0" borderId="160" xfId="0" applyBorder="1" applyAlignment="1">
      <alignment vertical="center"/>
    </xf>
    <xf numFmtId="0" fontId="38" fillId="26" borderId="161" xfId="0" applyFont="1" applyFill="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6" fillId="0" borderId="128" xfId="0" applyFont="1" applyBorder="1" applyAlignment="1">
      <alignment vertical="center" wrapText="1"/>
    </xf>
    <xf numFmtId="0" fontId="0" fillId="0" borderId="162" xfId="0" applyBorder="1" applyAlignment="1">
      <alignment vertical="center"/>
    </xf>
    <xf numFmtId="0" fontId="38" fillId="26" borderId="163" xfId="0" applyFont="1" applyFill="1" applyBorder="1" applyAlignment="1">
      <alignment vertical="center"/>
    </xf>
    <xf numFmtId="0" fontId="5" fillId="0" borderId="128" xfId="2" applyFill="1" applyBorder="1" applyAlignment="1">
      <alignment vertical="center"/>
    </xf>
    <xf numFmtId="0" fontId="6" fillId="0" borderId="141" xfId="0" applyFont="1" applyBorder="1" applyAlignment="1">
      <alignment vertical="center" wrapText="1"/>
    </xf>
    <xf numFmtId="0" fontId="0" fillId="0" borderId="164" xfId="0" applyBorder="1" applyAlignment="1">
      <alignment vertical="center"/>
    </xf>
    <xf numFmtId="0" fontId="38" fillId="26" borderId="165" xfId="0" applyFont="1" applyFill="1" applyBorder="1" applyAlignment="1">
      <alignment vertical="center"/>
    </xf>
    <xf numFmtId="0" fontId="3" fillId="36" borderId="166" xfId="0" applyFont="1" applyFill="1" applyBorder="1" applyAlignment="1">
      <alignment vertical="center" wrapText="1"/>
    </xf>
    <xf numFmtId="0" fontId="3" fillId="36" borderId="167" xfId="0" applyFont="1" applyFill="1" applyBorder="1" applyAlignment="1">
      <alignment vertical="center"/>
    </xf>
    <xf numFmtId="0" fontId="3" fillId="36" borderId="168" xfId="0" applyFont="1" applyFill="1" applyBorder="1" applyAlignment="1">
      <alignment vertical="center"/>
    </xf>
    <xf numFmtId="0" fontId="0" fillId="0" borderId="169" xfId="0" applyBorder="1"/>
    <xf numFmtId="0" fontId="0" fillId="0" borderId="24" xfId="0" applyBorder="1" applyAlignment="1">
      <alignment vertical="center"/>
    </xf>
    <xf numFmtId="0" fontId="0" fillId="0" borderId="39" xfId="0" applyBorder="1"/>
    <xf numFmtId="0" fontId="45" fillId="0" borderId="0" xfId="0" applyFont="1" applyAlignment="1">
      <alignment wrapText="1"/>
    </xf>
    <xf numFmtId="0" fontId="46" fillId="0" borderId="0" xfId="0" applyFont="1" applyAlignment="1">
      <alignment vertical="center"/>
    </xf>
    <xf numFmtId="0" fontId="48" fillId="0" borderId="11" xfId="0" applyFont="1" applyBorder="1" applyAlignment="1">
      <alignment vertical="center" wrapText="1"/>
    </xf>
    <xf numFmtId="0" fontId="0" fillId="0" borderId="170" xfId="0" applyBorder="1"/>
    <xf numFmtId="0" fontId="48" fillId="0" borderId="10" xfId="0" applyFont="1" applyBorder="1" applyAlignment="1">
      <alignment vertical="center" wrapText="1"/>
    </xf>
    <xf numFmtId="0" fontId="48" fillId="0" borderId="12" xfId="0" applyFont="1" applyBorder="1" applyAlignment="1">
      <alignment vertical="center" wrapText="1"/>
    </xf>
    <xf numFmtId="0" fontId="48" fillId="0" borderId="171" xfId="0" applyFont="1" applyBorder="1" applyAlignment="1">
      <alignment vertical="center" wrapText="1"/>
    </xf>
    <xf numFmtId="0" fontId="49" fillId="9" borderId="71" xfId="0" applyFont="1" applyFill="1" applyBorder="1" applyAlignment="1">
      <alignment vertical="top" wrapText="1"/>
    </xf>
    <xf numFmtId="0" fontId="23" fillId="14" borderId="61" xfId="0" applyFont="1" applyFill="1" applyBorder="1" applyAlignment="1">
      <alignment horizontal="center" vertical="center" wrapText="1"/>
    </xf>
    <xf numFmtId="0" fontId="23" fillId="14" borderId="172" xfId="0" applyFont="1" applyFill="1" applyBorder="1" applyAlignment="1">
      <alignment horizontal="center" vertical="center" wrapText="1"/>
    </xf>
    <xf numFmtId="0" fontId="0" fillId="0" borderId="173" xfId="0" applyBorder="1"/>
    <xf numFmtId="0" fontId="0" fillId="0" borderId="174" xfId="0" applyBorder="1"/>
    <xf numFmtId="0" fontId="0" fillId="0" borderId="175" xfId="0" applyBorder="1" applyAlignment="1">
      <alignment vertical="top" wrapText="1"/>
    </xf>
    <xf numFmtId="0" fontId="0" fillId="0" borderId="50" xfId="0" applyBorder="1"/>
    <xf numFmtId="0" fontId="48" fillId="0" borderId="182" xfId="0" applyFont="1" applyBorder="1" applyAlignment="1">
      <alignment vertical="center" wrapText="1"/>
    </xf>
    <xf numFmtId="0" fontId="48" fillId="0" borderId="183" xfId="0" applyFont="1" applyBorder="1" applyAlignment="1">
      <alignment vertical="center" wrapText="1"/>
    </xf>
    <xf numFmtId="0" fontId="48" fillId="0" borderId="184" xfId="0" applyFont="1" applyBorder="1" applyAlignment="1">
      <alignment vertical="center" wrapText="1"/>
    </xf>
    <xf numFmtId="0" fontId="48" fillId="0" borderId="185" xfId="0" applyFont="1" applyBorder="1" applyAlignment="1">
      <alignment vertical="center" wrapText="1"/>
    </xf>
    <xf numFmtId="0" fontId="31" fillId="0" borderId="184" xfId="0" applyFont="1" applyBorder="1" applyAlignment="1">
      <alignment vertical="center" wrapText="1"/>
    </xf>
    <xf numFmtId="0" fontId="52" fillId="0" borderId="0" xfId="0" applyFont="1"/>
    <xf numFmtId="0" fontId="48" fillId="0" borderId="186" xfId="0" applyFont="1" applyBorder="1" applyAlignment="1">
      <alignment vertical="center" wrapText="1"/>
    </xf>
    <xf numFmtId="0" fontId="48" fillId="0" borderId="187" xfId="0" applyFont="1" applyBorder="1" applyAlignment="1">
      <alignment vertical="center" wrapText="1"/>
    </xf>
    <xf numFmtId="0" fontId="23" fillId="33" borderId="61" xfId="0" applyFont="1" applyFill="1" applyBorder="1" applyAlignment="1">
      <alignment vertical="center" wrapText="1"/>
    </xf>
    <xf numFmtId="0" fontId="23" fillId="30" borderId="172" xfId="0" applyFont="1" applyFill="1" applyBorder="1" applyAlignment="1">
      <alignment vertical="center" wrapText="1"/>
    </xf>
    <xf numFmtId="0" fontId="53" fillId="0" borderId="178" xfId="0" applyFont="1" applyBorder="1" applyAlignment="1">
      <alignment vertical="top" wrapText="1"/>
    </xf>
    <xf numFmtId="0" fontId="53" fillId="0" borderId="188" xfId="0" applyFont="1" applyBorder="1" applyAlignment="1">
      <alignment vertical="top" wrapText="1"/>
    </xf>
    <xf numFmtId="0" fontId="50" fillId="0" borderId="181" xfId="0" applyFont="1" applyBorder="1" applyAlignment="1">
      <alignment vertical="center"/>
    </xf>
    <xf numFmtId="0" fontId="50" fillId="0" borderId="49" xfId="0" applyFont="1" applyBorder="1" applyAlignment="1">
      <alignment vertical="center"/>
    </xf>
    <xf numFmtId="0" fontId="0" fillId="37" borderId="0" xfId="0" applyFill="1"/>
    <xf numFmtId="0" fontId="4" fillId="37" borderId="0" xfId="0" applyFont="1" applyFill="1" applyAlignment="1" applyProtection="1">
      <alignment wrapText="1"/>
      <protection locked="0"/>
    </xf>
    <xf numFmtId="0" fontId="35" fillId="0" borderId="103" xfId="0" applyFont="1" applyBorder="1" applyAlignment="1" applyProtection="1">
      <alignment horizontal="center" vertical="center" wrapText="1"/>
      <protection locked="0"/>
    </xf>
    <xf numFmtId="0" fontId="17" fillId="0" borderId="23" xfId="0" applyFont="1" applyBorder="1" applyAlignment="1">
      <alignment wrapText="1"/>
    </xf>
    <xf numFmtId="0" fontId="35" fillId="9" borderId="189" xfId="0" applyFont="1" applyFill="1" applyBorder="1" applyAlignment="1">
      <alignment horizontal="center" textRotation="90" wrapText="1"/>
    </xf>
    <xf numFmtId="0" fontId="35" fillId="9" borderId="190" xfId="0" applyFont="1" applyFill="1" applyBorder="1" applyAlignment="1">
      <alignment horizontal="center" textRotation="90" wrapText="1"/>
    </xf>
    <xf numFmtId="0" fontId="35" fillId="9" borderId="191" xfId="0" applyFont="1" applyFill="1" applyBorder="1" applyAlignment="1">
      <alignment horizontal="center" textRotation="90" wrapText="1"/>
    </xf>
    <xf numFmtId="0" fontId="35" fillId="9" borderId="192" xfId="0" applyFont="1" applyFill="1" applyBorder="1" applyAlignment="1">
      <alignment horizontal="center" textRotation="90" wrapText="1"/>
    </xf>
    <xf numFmtId="0" fontId="35" fillId="9" borderId="193" xfId="0" applyFont="1" applyFill="1" applyBorder="1" applyAlignment="1">
      <alignment horizontal="center" textRotation="90" wrapText="1"/>
    </xf>
    <xf numFmtId="0" fontId="35" fillId="9" borderId="194" xfId="0" applyFont="1" applyFill="1" applyBorder="1" applyAlignment="1">
      <alignment horizontal="center" textRotation="90" wrapText="1"/>
    </xf>
    <xf numFmtId="0" fontId="35" fillId="9" borderId="195" xfId="0" applyFont="1" applyFill="1" applyBorder="1" applyAlignment="1">
      <alignment horizontal="center" textRotation="90" wrapText="1"/>
    </xf>
    <xf numFmtId="0" fontId="35" fillId="9" borderId="196" xfId="0" applyFont="1" applyFill="1" applyBorder="1" applyAlignment="1">
      <alignment horizontal="center" textRotation="90" wrapText="1"/>
    </xf>
    <xf numFmtId="0" fontId="35" fillId="9" borderId="197" xfId="0" applyFont="1" applyFill="1" applyBorder="1" applyAlignment="1">
      <alignment horizontal="center" textRotation="90" wrapText="1"/>
    </xf>
    <xf numFmtId="0" fontId="35" fillId="9" borderId="198" xfId="0" applyFont="1" applyFill="1" applyBorder="1" applyAlignment="1">
      <alignment horizontal="center" textRotation="90" wrapText="1"/>
    </xf>
    <xf numFmtId="0" fontId="35" fillId="9" borderId="47" xfId="0" applyFont="1" applyFill="1" applyBorder="1" applyAlignment="1">
      <alignment horizontal="center" textRotation="90" wrapText="1"/>
    </xf>
    <xf numFmtId="0" fontId="12" fillId="0" borderId="0" xfId="0" applyFont="1" applyBorder="1" applyAlignment="1">
      <alignment wrapText="1"/>
    </xf>
    <xf numFmtId="0" fontId="24" fillId="0" borderId="0" xfId="0" applyFont="1" applyBorder="1" applyAlignment="1">
      <alignment vertical="center" wrapText="1"/>
    </xf>
    <xf numFmtId="0" fontId="28" fillId="0" borderId="0" xfId="0" applyFont="1" applyBorder="1" applyAlignment="1" applyProtection="1">
      <alignment wrapText="1"/>
      <protection locked="0"/>
    </xf>
    <xf numFmtId="0" fontId="17" fillId="0" borderId="0" xfId="0" applyFont="1" applyBorder="1" applyAlignment="1">
      <alignment wrapText="1"/>
    </xf>
    <xf numFmtId="0" fontId="35" fillId="0" borderId="0" xfId="0" applyFont="1" applyBorder="1" applyAlignment="1" applyProtection="1">
      <alignment horizontal="center" vertical="center" wrapText="1"/>
      <protection locked="0"/>
    </xf>
    <xf numFmtId="0" fontId="35" fillId="9" borderId="72" xfId="0" applyFont="1" applyFill="1" applyBorder="1" applyAlignment="1">
      <alignment horizontal="center" textRotation="90" wrapText="1"/>
    </xf>
    <xf numFmtId="0" fontId="28" fillId="0" borderId="199" xfId="0" applyFont="1" applyBorder="1" applyAlignment="1" applyProtection="1">
      <alignment wrapText="1"/>
      <protection locked="0"/>
    </xf>
    <xf numFmtId="0" fontId="28" fillId="0" borderId="25" xfId="0" applyFont="1" applyBorder="1" applyAlignment="1" applyProtection="1">
      <alignment wrapText="1"/>
      <protection locked="0"/>
    </xf>
    <xf numFmtId="0" fontId="53" fillId="0" borderId="0" xfId="0" applyFont="1" applyProtection="1">
      <protection locked="0"/>
    </xf>
    <xf numFmtId="3" fontId="47" fillId="0" borderId="2" xfId="0" applyNumberFormat="1" applyFont="1" applyBorder="1" applyAlignment="1" applyProtection="1">
      <alignment horizontal="center" wrapText="1"/>
      <protection locked="0"/>
    </xf>
    <xf numFmtId="167" fontId="47" fillId="0" borderId="2" xfId="0" applyNumberFormat="1" applyFont="1" applyBorder="1" applyAlignment="1" applyProtection="1">
      <alignment horizontal="center" wrapText="1"/>
      <protection locked="0"/>
    </xf>
    <xf numFmtId="164" fontId="35" fillId="0" borderId="0" xfId="0" applyNumberFormat="1" applyFont="1" applyBorder="1" applyAlignment="1" applyProtection="1">
      <alignment horizontal="center" vertical="center" wrapText="1"/>
      <protection locked="0"/>
    </xf>
    <xf numFmtId="0" fontId="4" fillId="0" borderId="0" xfId="0" applyFont="1" applyAlignment="1">
      <alignment horizontal="center" textRotation="90"/>
    </xf>
    <xf numFmtId="0" fontId="4" fillId="20" borderId="0" xfId="0" applyFont="1" applyFill="1" applyAlignment="1" applyProtection="1">
      <alignment horizontal="center" vertical="center" wrapText="1"/>
      <protection locked="0"/>
    </xf>
    <xf numFmtId="0" fontId="54" fillId="0" borderId="0" xfId="0" applyFont="1" applyFill="1" applyAlignment="1">
      <alignment horizontal="center" vertical="center" textRotation="90"/>
    </xf>
    <xf numFmtId="0" fontId="4" fillId="0" borderId="0" xfId="0" applyFont="1" applyFill="1" applyAlignment="1" applyProtection="1">
      <alignment wrapText="1"/>
      <protection locked="0"/>
    </xf>
    <xf numFmtId="0" fontId="0" fillId="0" borderId="0" xfId="0" applyAlignment="1">
      <alignment wrapText="1"/>
    </xf>
    <xf numFmtId="0" fontId="0" fillId="0" borderId="0" xfId="0" applyFont="1"/>
    <xf numFmtId="0" fontId="0" fillId="0" borderId="20" xfId="0" applyFont="1" applyBorder="1" applyAlignment="1" applyProtection="1">
      <alignment wrapText="1"/>
      <protection locked="0"/>
    </xf>
    <xf numFmtId="0" fontId="0" fillId="20" borderId="20" xfId="0" applyFont="1" applyFill="1" applyBorder="1" applyAlignment="1" applyProtection="1">
      <alignment wrapText="1"/>
      <protection locked="0"/>
    </xf>
    <xf numFmtId="0" fontId="0" fillId="0" borderId="21" xfId="0" applyFont="1" applyBorder="1" applyAlignment="1" applyProtection="1">
      <alignment wrapText="1"/>
      <protection locked="0"/>
    </xf>
    <xf numFmtId="0" fontId="35" fillId="0" borderId="200" xfId="0" applyFont="1" applyBorder="1" applyAlignment="1" applyProtection="1">
      <alignment vertical="center" wrapText="1"/>
      <protection locked="0"/>
    </xf>
    <xf numFmtId="0" fontId="31" fillId="0" borderId="201" xfId="0" applyFont="1" applyBorder="1" applyAlignment="1" applyProtection="1">
      <alignment vertical="center" wrapText="1"/>
      <protection locked="0"/>
    </xf>
    <xf numFmtId="0" fontId="35" fillId="0" borderId="202" xfId="0" applyFont="1" applyBorder="1" applyAlignment="1" applyProtection="1">
      <alignment vertical="center" wrapText="1"/>
      <protection locked="0"/>
    </xf>
    <xf numFmtId="164" fontId="31" fillId="0" borderId="202" xfId="0" applyNumberFormat="1" applyFont="1" applyBorder="1" applyAlignment="1" applyProtection="1">
      <alignment horizontal="center" vertical="center" wrapText="1"/>
      <protection locked="0"/>
    </xf>
    <xf numFmtId="42" fontId="31" fillId="0" borderId="202" xfId="3" applyNumberFormat="1" applyFont="1" applyBorder="1" applyAlignment="1" applyProtection="1">
      <alignment horizontal="center" vertical="center" wrapText="1"/>
      <protection locked="0"/>
    </xf>
    <xf numFmtId="0" fontId="31" fillId="0" borderId="202" xfId="0" applyFont="1" applyBorder="1" applyAlignment="1" applyProtection="1">
      <alignment vertical="center" wrapText="1"/>
      <protection locked="0"/>
    </xf>
    <xf numFmtId="0" fontId="31" fillId="0" borderId="203" xfId="0" applyFont="1" applyBorder="1" applyAlignment="1" applyProtection="1">
      <alignment horizontal="center" vertical="center" wrapText="1"/>
      <protection locked="0"/>
    </xf>
    <xf numFmtId="0" fontId="35" fillId="0" borderId="204" xfId="0" applyFont="1" applyBorder="1" applyAlignment="1" applyProtection="1">
      <alignment vertical="center" wrapText="1"/>
      <protection locked="0"/>
    </xf>
    <xf numFmtId="164" fontId="31" fillId="0" borderId="204" xfId="0" applyNumberFormat="1" applyFont="1" applyBorder="1" applyAlignment="1" applyProtection="1">
      <alignment horizontal="center" vertical="center" wrapText="1"/>
      <protection locked="0"/>
    </xf>
    <xf numFmtId="42" fontId="31" fillId="0" borderId="204" xfId="3" applyNumberFormat="1" applyFont="1" applyBorder="1" applyAlignment="1" applyProtection="1">
      <alignment horizontal="center" vertical="center" wrapText="1"/>
      <protection locked="0"/>
    </xf>
    <xf numFmtId="0" fontId="31" fillId="0" borderId="204" xfId="0" applyFont="1" applyBorder="1" applyAlignment="1" applyProtection="1">
      <alignment vertical="center" wrapText="1"/>
      <protection locked="0"/>
    </xf>
    <xf numFmtId="0" fontId="31" fillId="0" borderId="205" xfId="0" applyFont="1" applyBorder="1" applyAlignment="1" applyProtection="1">
      <alignment horizontal="center" vertical="center" wrapText="1"/>
      <protection locked="0"/>
    </xf>
    <xf numFmtId="0" fontId="35" fillId="0" borderId="0" xfId="0" applyFont="1" applyFill="1" applyBorder="1" applyAlignment="1" applyProtection="1">
      <alignment horizontal="center" vertical="center" wrapText="1"/>
      <protection locked="0"/>
    </xf>
    <xf numFmtId="0" fontId="12" fillId="0" borderId="0" xfId="0" applyFont="1" applyFill="1" applyAlignment="1">
      <alignment wrapText="1"/>
    </xf>
    <xf numFmtId="0" fontId="31" fillId="0" borderId="104" xfId="0" applyFont="1" applyFill="1" applyBorder="1" applyAlignment="1" applyProtection="1">
      <alignment vertical="center" wrapText="1"/>
      <protection locked="0"/>
    </xf>
    <xf numFmtId="0" fontId="43" fillId="0" borderId="201" xfId="0" applyFont="1" applyBorder="1" applyAlignment="1">
      <alignment wrapText="1"/>
    </xf>
    <xf numFmtId="0" fontId="31" fillId="0" borderId="201" xfId="0" applyFont="1" applyBorder="1" applyAlignment="1" applyProtection="1">
      <alignment horizontal="left" vertical="center" wrapText="1"/>
      <protection locked="0"/>
    </xf>
    <xf numFmtId="0" fontId="35" fillId="0" borderId="201" xfId="2" applyFont="1" applyBorder="1" applyAlignment="1" applyProtection="1">
      <alignment vertical="center" wrapText="1"/>
      <protection locked="0"/>
    </xf>
    <xf numFmtId="0" fontId="31" fillId="16" borderId="104" xfId="0" applyFont="1" applyFill="1" applyBorder="1" applyAlignment="1" applyProtection="1">
      <alignment vertical="center" wrapText="1"/>
      <protection locked="0"/>
    </xf>
    <xf numFmtId="0" fontId="43" fillId="16" borderId="104" xfId="0" applyFont="1" applyFill="1" applyBorder="1" applyAlignment="1">
      <alignment wrapText="1"/>
    </xf>
    <xf numFmtId="0" fontId="31" fillId="0" borderId="103" xfId="0" applyFont="1" applyBorder="1" applyAlignment="1" applyProtection="1">
      <alignment vertical="center" wrapText="1"/>
      <protection locked="0"/>
    </xf>
    <xf numFmtId="0" fontId="43" fillId="0" borderId="103" xfId="0" applyFont="1" applyBorder="1" applyAlignment="1">
      <alignment wrapText="1"/>
    </xf>
    <xf numFmtId="0" fontId="31" fillId="0" borderId="104" xfId="0" applyFont="1" applyBorder="1" applyAlignment="1">
      <alignment wrapText="1"/>
    </xf>
    <xf numFmtId="0" fontId="4" fillId="0" borderId="207" xfId="0" applyFont="1" applyBorder="1" applyAlignment="1" applyProtection="1">
      <alignment wrapText="1"/>
      <protection locked="0"/>
    </xf>
    <xf numFmtId="0" fontId="4" fillId="19" borderId="207" xfId="0" applyFont="1" applyFill="1" applyBorder="1" applyAlignment="1" applyProtection="1">
      <alignment wrapText="1"/>
      <protection locked="0"/>
    </xf>
    <xf numFmtId="0" fontId="3" fillId="0" borderId="206" xfId="0" applyFont="1" applyBorder="1" applyAlignment="1" applyProtection="1">
      <alignment horizontal="center" vertical="center" wrapText="1"/>
      <protection locked="0"/>
    </xf>
    <xf numFmtId="0" fontId="35" fillId="0" borderId="104" xfId="0" applyFont="1" applyBorder="1" applyAlignment="1">
      <alignment wrapText="1"/>
    </xf>
    <xf numFmtId="0" fontId="35" fillId="0" borderId="104" xfId="0" applyFont="1" applyFill="1" applyBorder="1" applyAlignment="1">
      <alignment wrapText="1"/>
    </xf>
    <xf numFmtId="6" fontId="31" fillId="0" borderId="202" xfId="3" applyNumberFormat="1" applyFont="1" applyBorder="1" applyAlignment="1" applyProtection="1">
      <alignment horizontal="center" vertical="center" wrapText="1"/>
      <protection locked="0"/>
    </xf>
    <xf numFmtId="0" fontId="3" fillId="0" borderId="208" xfId="0" applyFont="1" applyBorder="1" applyAlignment="1" applyProtection="1">
      <alignment horizontal="center" vertical="center" wrapText="1"/>
      <protection locked="0"/>
    </xf>
    <xf numFmtId="0" fontId="35" fillId="0" borderId="104" xfId="0" applyFont="1" applyBorder="1" applyAlignment="1" applyProtection="1">
      <alignment vertical="center" wrapText="1"/>
      <protection locked="0"/>
    </xf>
    <xf numFmtId="0" fontId="43" fillId="0" borderId="104" xfId="0" applyFont="1" applyFill="1" applyBorder="1" applyAlignment="1">
      <alignment wrapText="1"/>
    </xf>
    <xf numFmtId="0" fontId="0" fillId="20" borderId="20" xfId="0" applyFill="1" applyBorder="1" applyAlignment="1" applyProtection="1">
      <alignment wrapText="1"/>
      <protection locked="0"/>
    </xf>
    <xf numFmtId="0" fontId="0" fillId="0" borderId="20" xfId="0" applyBorder="1" applyAlignment="1" applyProtection="1">
      <alignment wrapText="1"/>
      <protection locked="0"/>
    </xf>
    <xf numFmtId="0" fontId="0" fillId="0" borderId="21" xfId="0" applyBorder="1" applyAlignment="1" applyProtection="1">
      <alignment wrapText="1"/>
      <protection locked="0"/>
    </xf>
    <xf numFmtId="0" fontId="5" fillId="0" borderId="104" xfId="2" applyBorder="1" applyAlignment="1" applyProtection="1">
      <alignment vertical="center" wrapText="1"/>
      <protection locked="0"/>
    </xf>
    <xf numFmtId="0" fontId="5" fillId="0" borderId="0" xfId="2" applyAlignment="1">
      <alignment wrapText="1"/>
    </xf>
    <xf numFmtId="0" fontId="3" fillId="0" borderId="209" xfId="0" applyFont="1" applyBorder="1" applyAlignment="1" applyProtection="1">
      <alignment horizontal="center" vertical="center" wrapText="1"/>
      <protection locked="0"/>
    </xf>
    <xf numFmtId="0" fontId="35" fillId="0" borderId="210" xfId="0" applyFont="1" applyBorder="1" applyAlignment="1" applyProtection="1">
      <alignment vertical="center" wrapText="1"/>
      <protection locked="0"/>
    </xf>
    <xf numFmtId="0" fontId="31" fillId="0" borderId="210" xfId="0" applyFont="1" applyBorder="1" applyAlignment="1" applyProtection="1">
      <alignment horizontal="left" vertical="center" wrapText="1"/>
      <protection locked="0"/>
    </xf>
    <xf numFmtId="0" fontId="43" fillId="0" borderId="210" xfId="0" applyFont="1" applyBorder="1" applyAlignment="1">
      <alignment wrapText="1"/>
    </xf>
    <xf numFmtId="0" fontId="5" fillId="0" borderId="210" xfId="2" applyBorder="1" applyAlignment="1" applyProtection="1">
      <alignment vertical="center" wrapText="1"/>
      <protection locked="0"/>
    </xf>
    <xf numFmtId="0" fontId="35" fillId="9" borderId="220" xfId="0" applyFont="1" applyFill="1" applyBorder="1" applyAlignment="1">
      <alignment horizontal="center" textRotation="90" wrapText="1"/>
    </xf>
    <xf numFmtId="0" fontId="35" fillId="9" borderId="221" xfId="0" applyFont="1" applyFill="1" applyBorder="1" applyAlignment="1">
      <alignment horizontal="center" textRotation="90" wrapText="1"/>
    </xf>
    <xf numFmtId="0" fontId="35" fillId="9" borderId="222" xfId="0" applyFont="1" applyFill="1" applyBorder="1" applyAlignment="1">
      <alignment horizontal="center" textRotation="90" wrapText="1"/>
    </xf>
    <xf numFmtId="0" fontId="35" fillId="9" borderId="223" xfId="0" applyFont="1" applyFill="1" applyBorder="1" applyAlignment="1">
      <alignment horizontal="center" textRotation="90" wrapText="1"/>
    </xf>
    <xf numFmtId="0" fontId="35" fillId="9" borderId="224" xfId="0" applyFont="1" applyFill="1" applyBorder="1" applyAlignment="1">
      <alignment horizontal="center" textRotation="90" wrapText="1"/>
    </xf>
    <xf numFmtId="0" fontId="35" fillId="9" borderId="225" xfId="0" applyFont="1" applyFill="1" applyBorder="1" applyAlignment="1">
      <alignment horizontal="center" textRotation="90" wrapText="1"/>
    </xf>
    <xf numFmtId="0" fontId="35" fillId="9" borderId="226" xfId="0" applyFont="1" applyFill="1" applyBorder="1" applyAlignment="1">
      <alignment horizontal="center" textRotation="90" wrapText="1"/>
    </xf>
    <xf numFmtId="0" fontId="35" fillId="9" borderId="227" xfId="0" applyFont="1" applyFill="1" applyBorder="1" applyAlignment="1">
      <alignment horizontal="center" textRotation="90" wrapText="1"/>
    </xf>
    <xf numFmtId="0" fontId="40" fillId="33" borderId="228" xfId="0" applyFont="1" applyFill="1" applyBorder="1" applyAlignment="1">
      <alignment vertical="center" wrapText="1"/>
    </xf>
    <xf numFmtId="0" fontId="41" fillId="33" borderId="229" xfId="0" applyFont="1" applyFill="1" applyBorder="1" applyAlignment="1">
      <alignment horizontal="center" textRotation="90" wrapText="1"/>
    </xf>
    <xf numFmtId="0" fontId="41" fillId="33" borderId="230" xfId="0" applyFont="1" applyFill="1" applyBorder="1" applyAlignment="1">
      <alignment horizontal="center" textRotation="90" wrapText="1"/>
    </xf>
    <xf numFmtId="0" fontId="41" fillId="33" borderId="231" xfId="0" applyFont="1" applyFill="1" applyBorder="1" applyAlignment="1">
      <alignment horizontal="center" textRotation="90" wrapText="1"/>
    </xf>
    <xf numFmtId="0" fontId="4" fillId="33" borderId="228" xfId="2" applyFont="1" applyFill="1" applyBorder="1" applyAlignment="1">
      <alignment horizontal="left" vertical="center" wrapText="1"/>
    </xf>
    <xf numFmtId="0" fontId="4" fillId="33" borderId="228" xfId="0" applyFont="1" applyFill="1" applyBorder="1" applyAlignment="1">
      <alignment vertical="center" wrapText="1"/>
    </xf>
    <xf numFmtId="0" fontId="0" fillId="0" borderId="114" xfId="0" applyBorder="1" applyAlignment="1">
      <alignment horizontal="left" vertical="center" wrapText="1"/>
    </xf>
    <xf numFmtId="0" fontId="0" fillId="0" borderId="110" xfId="0" applyBorder="1" applyAlignment="1">
      <alignment horizontal="left" vertical="center" wrapText="1"/>
    </xf>
    <xf numFmtId="0" fontId="4" fillId="0" borderId="0" xfId="0" applyFont="1" applyAlignment="1">
      <alignment wrapText="1"/>
    </xf>
    <xf numFmtId="0" fontId="13" fillId="0" borderId="0" xfId="0" applyFont="1" applyAlignment="1" applyProtection="1">
      <alignment wrapText="1"/>
      <protection locked="0"/>
    </xf>
    <xf numFmtId="0" fontId="3" fillId="0" borderId="0" xfId="0" applyFont="1" applyAlignment="1">
      <alignment horizontal="center" vertical="center" wrapText="1"/>
    </xf>
    <xf numFmtId="0" fontId="4" fillId="0" borderId="0" xfId="0" applyFont="1" applyAlignment="1">
      <alignment horizontal="left" wrapText="1"/>
    </xf>
    <xf numFmtId="0" fontId="23" fillId="14" borderId="134" xfId="0" applyFont="1" applyFill="1" applyBorder="1" applyAlignment="1">
      <alignment horizontal="center" vertical="center" textRotation="90" wrapText="1"/>
    </xf>
    <xf numFmtId="0" fontId="23" fillId="14" borderId="130" xfId="0" applyFont="1" applyFill="1" applyBorder="1" applyAlignment="1">
      <alignment horizontal="center" vertical="center" textRotation="90" wrapText="1"/>
    </xf>
    <xf numFmtId="0" fontId="23" fillId="14" borderId="127" xfId="0" applyFont="1" applyFill="1" applyBorder="1" applyAlignment="1">
      <alignment horizontal="center" vertical="center" textRotation="90" wrapText="1"/>
    </xf>
    <xf numFmtId="0" fontId="0" fillId="0" borderId="132" xfId="0" applyBorder="1" applyAlignment="1">
      <alignment horizontal="left" wrapText="1"/>
    </xf>
    <xf numFmtId="0" fontId="0" fillId="0" borderId="129" xfId="0" applyBorder="1" applyAlignment="1">
      <alignment horizontal="left" wrapText="1"/>
    </xf>
    <xf numFmtId="0" fontId="0" fillId="0" borderId="125" xfId="0" applyBorder="1" applyAlignment="1">
      <alignment horizontal="left" wrapText="1"/>
    </xf>
    <xf numFmtId="0" fontId="23" fillId="30" borderId="116" xfId="0" applyFont="1" applyFill="1" applyBorder="1" applyAlignment="1">
      <alignment horizontal="center" vertical="center" textRotation="90"/>
    </xf>
    <xf numFmtId="0" fontId="23" fillId="31" borderId="120" xfId="0" applyFont="1" applyFill="1" applyBorder="1" applyAlignment="1">
      <alignment horizontal="center" vertical="center" textRotation="90"/>
    </xf>
    <xf numFmtId="0" fontId="23" fillId="31" borderId="116" xfId="0" applyFont="1" applyFill="1" applyBorder="1" applyAlignment="1">
      <alignment horizontal="center" vertical="center" textRotation="90"/>
    </xf>
    <xf numFmtId="0" fontId="23" fillId="31" borderId="112" xfId="0" applyFont="1" applyFill="1" applyBorder="1" applyAlignment="1">
      <alignment horizontal="center" vertical="center" textRotation="90"/>
    </xf>
    <xf numFmtId="0" fontId="21" fillId="0" borderId="21" xfId="0" applyFont="1" applyBorder="1" applyAlignment="1">
      <alignment horizontal="left"/>
    </xf>
    <xf numFmtId="0" fontId="21" fillId="0" borderId="108" xfId="0" applyFont="1" applyBorder="1" applyAlignment="1">
      <alignment horizontal="left"/>
    </xf>
    <xf numFmtId="0" fontId="25" fillId="0" borderId="21" xfId="0" applyFont="1" applyBorder="1" applyAlignment="1">
      <alignment horizontal="left" wrapText="1"/>
    </xf>
    <xf numFmtId="0" fontId="25" fillId="0" borderId="108" xfId="0" applyFont="1" applyBorder="1" applyAlignment="1">
      <alignment horizontal="left" wrapText="1"/>
    </xf>
    <xf numFmtId="0" fontId="23" fillId="29" borderId="120" xfId="0" applyFont="1" applyFill="1" applyBorder="1" applyAlignment="1">
      <alignment horizontal="center" vertical="center" textRotation="90"/>
    </xf>
    <xf numFmtId="0" fontId="23" fillId="29" borderId="116" xfId="0" applyFont="1" applyFill="1" applyBorder="1" applyAlignment="1">
      <alignment horizontal="center" vertical="center" textRotation="90"/>
    </xf>
    <xf numFmtId="0" fontId="23" fillId="29" borderId="134" xfId="0" applyFont="1" applyFill="1" applyBorder="1" applyAlignment="1">
      <alignment horizontal="center" vertical="center" textRotation="90"/>
    </xf>
    <xf numFmtId="0" fontId="23" fillId="29" borderId="127" xfId="0" applyFont="1" applyFill="1" applyBorder="1" applyAlignment="1">
      <alignment horizontal="center" vertical="center" textRotation="90"/>
    </xf>
    <xf numFmtId="0" fontId="23" fillId="14" borderId="116" xfId="0" applyFont="1" applyFill="1" applyBorder="1" applyAlignment="1">
      <alignment horizontal="center" vertical="center" textRotation="90" wrapText="1"/>
    </xf>
    <xf numFmtId="0" fontId="0" fillId="0" borderId="136" xfId="0" applyBorder="1" applyAlignment="1">
      <alignment horizontal="left" vertical="center" wrapText="1"/>
    </xf>
    <xf numFmtId="0" fontId="0" fillId="0" borderId="114" xfId="0" applyBorder="1" applyAlignment="1">
      <alignment horizontal="left" vertical="center" wrapText="1"/>
    </xf>
    <xf numFmtId="0" fontId="0" fillId="0" borderId="110" xfId="0" applyBorder="1" applyAlignment="1">
      <alignment horizontal="left" vertical="center" wrapText="1"/>
    </xf>
    <xf numFmtId="0" fontId="36" fillId="14" borderId="71" xfId="0" applyFont="1" applyFill="1" applyBorder="1" applyAlignment="1">
      <alignment horizontal="center" vertical="center" wrapText="1"/>
    </xf>
    <xf numFmtId="0" fontId="36" fillId="14" borderId="58" xfId="0" applyFont="1" applyFill="1" applyBorder="1" applyAlignment="1">
      <alignment horizontal="center" vertical="center" wrapText="1"/>
    </xf>
    <xf numFmtId="0" fontId="38" fillId="30" borderId="31" xfId="2" applyFont="1" applyFill="1" applyBorder="1" applyAlignment="1">
      <alignment horizontal="center" vertical="center" wrapText="1"/>
    </xf>
    <xf numFmtId="0" fontId="35" fillId="9" borderId="70" xfId="0" applyFont="1" applyFill="1" applyBorder="1" applyAlignment="1">
      <alignment horizontal="center" textRotation="90" wrapText="1"/>
    </xf>
    <xf numFmtId="0" fontId="35" fillId="9" borderId="219" xfId="0" applyFont="1" applyFill="1" applyBorder="1" applyAlignment="1">
      <alignment horizontal="center" textRotation="90" wrapText="1"/>
    </xf>
    <xf numFmtId="0" fontId="36" fillId="14" borderId="60" xfId="0" applyFont="1" applyFill="1" applyBorder="1" applyAlignment="1">
      <alignment horizontal="center" vertical="center" wrapText="1"/>
    </xf>
    <xf numFmtId="0" fontId="36" fillId="14" borderId="59" xfId="0" applyFont="1" applyFill="1" applyBorder="1" applyAlignment="1">
      <alignment horizontal="center" vertical="center" wrapText="1"/>
    </xf>
    <xf numFmtId="0" fontId="3" fillId="26" borderId="33" xfId="0" applyFont="1" applyFill="1" applyBorder="1" applyAlignment="1" applyProtection="1">
      <alignment horizontal="left" vertical="center"/>
      <protection locked="0"/>
    </xf>
    <xf numFmtId="0" fontId="3" fillId="26" borderId="34" xfId="0" applyFont="1" applyFill="1" applyBorder="1" applyAlignment="1" applyProtection="1">
      <alignment horizontal="left" vertical="center"/>
      <protection locked="0"/>
    </xf>
    <xf numFmtId="0" fontId="3" fillId="32" borderId="66" xfId="0" applyFont="1" applyFill="1" applyBorder="1" applyAlignment="1">
      <alignment horizontal="center" vertical="center" wrapText="1"/>
    </xf>
    <xf numFmtId="0" fontId="3" fillId="32" borderId="215" xfId="0" applyFont="1" applyFill="1" applyBorder="1" applyAlignment="1">
      <alignment horizontal="center" vertical="center" wrapText="1"/>
    </xf>
    <xf numFmtId="0" fontId="33" fillId="32" borderId="67" xfId="0" applyFont="1" applyFill="1" applyBorder="1" applyAlignment="1">
      <alignment horizontal="center" vertical="center" wrapText="1"/>
    </xf>
    <xf numFmtId="0" fontId="33" fillId="32" borderId="216" xfId="0" applyFont="1" applyFill="1" applyBorder="1" applyAlignment="1">
      <alignment horizontal="center" vertical="center" wrapText="1"/>
    </xf>
    <xf numFmtId="0" fontId="3" fillId="26" borderId="42" xfId="0" applyFont="1" applyFill="1" applyBorder="1" applyAlignment="1" applyProtection="1">
      <alignment horizontal="left" vertical="center"/>
      <protection locked="0"/>
    </xf>
    <xf numFmtId="0" fontId="3" fillId="26" borderId="43" xfId="0" applyFont="1" applyFill="1" applyBorder="1" applyAlignment="1" applyProtection="1">
      <alignment horizontal="left" vertical="center"/>
      <protection locked="0"/>
    </xf>
    <xf numFmtId="0" fontId="32" fillId="29" borderId="56" xfId="0" applyFont="1" applyFill="1" applyBorder="1" applyAlignment="1">
      <alignment horizontal="center" vertical="center"/>
    </xf>
    <xf numFmtId="0" fontId="32" fillId="29" borderId="0" xfId="0" applyFont="1" applyFill="1" applyAlignment="1">
      <alignment horizontal="center" vertical="center"/>
    </xf>
    <xf numFmtId="0" fontId="32" fillId="29" borderId="57" xfId="0" applyFont="1" applyFill="1" applyBorder="1" applyAlignment="1">
      <alignment horizontal="center" vertical="center"/>
    </xf>
    <xf numFmtId="0" fontId="23" fillId="29" borderId="58" xfId="0" applyFont="1" applyFill="1" applyBorder="1" applyAlignment="1">
      <alignment horizontal="center" vertical="center"/>
    </xf>
    <xf numFmtId="0" fontId="23" fillId="29" borderId="59" xfId="0" applyFont="1" applyFill="1" applyBorder="1" applyAlignment="1">
      <alignment horizontal="center" vertical="center"/>
    </xf>
    <xf numFmtId="0" fontId="33" fillId="32" borderId="62" xfId="0" applyFont="1" applyFill="1" applyBorder="1" applyAlignment="1">
      <alignment horizontal="center" vertical="center" wrapText="1"/>
    </xf>
    <xf numFmtId="0" fontId="33" fillId="32" borderId="211" xfId="0" applyFont="1" applyFill="1" applyBorder="1" applyAlignment="1">
      <alignment horizontal="center" vertical="center" wrapText="1"/>
    </xf>
    <xf numFmtId="0" fontId="33" fillId="32" borderId="63" xfId="0" applyFont="1" applyFill="1" applyBorder="1" applyAlignment="1">
      <alignment horizontal="center" vertical="center" wrapText="1"/>
    </xf>
    <xf numFmtId="0" fontId="33" fillId="32" borderId="212" xfId="0" applyFont="1" applyFill="1" applyBorder="1" applyAlignment="1">
      <alignment horizontal="center" vertical="center" wrapText="1"/>
    </xf>
    <xf numFmtId="0" fontId="3" fillId="32" borderId="64" xfId="0" applyFont="1" applyFill="1" applyBorder="1" applyAlignment="1">
      <alignment horizontal="center" vertical="center"/>
    </xf>
    <xf numFmtId="0" fontId="3" fillId="32" borderId="213" xfId="0" applyFont="1" applyFill="1" applyBorder="1" applyAlignment="1">
      <alignment horizontal="center" vertical="center"/>
    </xf>
    <xf numFmtId="0" fontId="34" fillId="32" borderId="65" xfId="0" applyFont="1" applyFill="1" applyBorder="1" applyAlignment="1">
      <alignment horizontal="center" vertical="center" wrapText="1"/>
    </xf>
    <xf numFmtId="0" fontId="34" fillId="32" borderId="214" xfId="0" applyFont="1" applyFill="1" applyBorder="1" applyAlignment="1">
      <alignment horizontal="center" vertical="center" wrapText="1"/>
    </xf>
    <xf numFmtId="0" fontId="21" fillId="0" borderId="22" xfId="0" applyFont="1" applyBorder="1" applyAlignment="1">
      <alignment horizontal="left"/>
    </xf>
    <xf numFmtId="0" fontId="25" fillId="0" borderId="22" xfId="0" applyFont="1" applyBorder="1" applyAlignment="1">
      <alignment horizontal="left" wrapText="1"/>
    </xf>
    <xf numFmtId="0" fontId="3" fillId="26" borderId="26" xfId="0" applyFont="1" applyFill="1" applyBorder="1" applyAlignment="1" applyProtection="1">
      <alignment horizontal="left" vertical="center"/>
      <protection locked="0"/>
    </xf>
    <xf numFmtId="0" fontId="3" fillId="26" borderId="27" xfId="0" applyFont="1" applyFill="1" applyBorder="1" applyAlignment="1" applyProtection="1">
      <alignment horizontal="left" vertical="center"/>
      <protection locked="0"/>
    </xf>
    <xf numFmtId="0" fontId="23" fillId="27" borderId="30" xfId="0" applyFont="1" applyFill="1" applyBorder="1" applyAlignment="1" applyProtection="1">
      <alignment horizontal="center" vertical="center" wrapText="1"/>
      <protection locked="0"/>
    </xf>
    <xf numFmtId="0" fontId="23" fillId="27" borderId="31" xfId="0" applyFont="1" applyFill="1" applyBorder="1" applyAlignment="1" applyProtection="1">
      <alignment horizontal="center" vertical="center" wrapText="1"/>
      <protection locked="0"/>
    </xf>
    <xf numFmtId="0" fontId="23" fillId="27" borderId="32" xfId="0" applyFont="1" applyFill="1" applyBorder="1" applyAlignment="1" applyProtection="1">
      <alignment horizontal="center" vertical="center" wrapText="1"/>
      <protection locked="0"/>
    </xf>
    <xf numFmtId="0" fontId="23" fillId="31" borderId="61" xfId="0" applyFont="1" applyFill="1" applyBorder="1" applyAlignment="1">
      <alignment horizontal="center" vertical="center"/>
    </xf>
    <xf numFmtId="0" fontId="23" fillId="31" borderId="11" xfId="0" applyFont="1" applyFill="1" applyBorder="1" applyAlignment="1">
      <alignment horizontal="center" vertical="center"/>
    </xf>
    <xf numFmtId="0" fontId="35" fillId="9" borderId="68" xfId="0" applyFont="1" applyFill="1" applyBorder="1" applyAlignment="1">
      <alignment horizontal="center" textRotation="90" wrapText="1"/>
    </xf>
    <xf numFmtId="0" fontId="35" fillId="9" borderId="217" xfId="0" applyFont="1" applyFill="1" applyBorder="1" applyAlignment="1">
      <alignment horizontal="center" textRotation="90" wrapText="1"/>
    </xf>
    <xf numFmtId="0" fontId="35" fillId="9" borderId="69" xfId="0" applyFont="1" applyFill="1" applyBorder="1" applyAlignment="1">
      <alignment horizontal="center" textRotation="90" wrapText="1"/>
    </xf>
    <xf numFmtId="0" fontId="35" fillId="9" borderId="218" xfId="0" applyFont="1" applyFill="1" applyBorder="1" applyAlignment="1">
      <alignment horizontal="center" textRotation="90" wrapText="1"/>
    </xf>
    <xf numFmtId="0" fontId="23" fillId="14" borderId="58" xfId="0" applyFont="1" applyFill="1" applyBorder="1" applyAlignment="1">
      <alignment horizontal="center" vertical="center"/>
    </xf>
    <xf numFmtId="0" fontId="23" fillId="14" borderId="60" xfId="0" applyFont="1" applyFill="1" applyBorder="1" applyAlignment="1">
      <alignment horizontal="center" vertical="center"/>
    </xf>
    <xf numFmtId="0" fontId="23" fillId="14" borderId="59" xfId="0" applyFont="1" applyFill="1" applyBorder="1" applyAlignment="1">
      <alignment horizontal="center" vertical="center"/>
    </xf>
    <xf numFmtId="0" fontId="32" fillId="14" borderId="58" xfId="0" applyFont="1" applyFill="1" applyBorder="1" applyAlignment="1">
      <alignment horizontal="center" vertical="center"/>
    </xf>
    <xf numFmtId="0" fontId="32" fillId="14" borderId="60" xfId="0" applyFont="1" applyFill="1" applyBorder="1" applyAlignment="1">
      <alignment horizontal="center" vertical="center"/>
    </xf>
    <xf numFmtId="0" fontId="32" fillId="14" borderId="59" xfId="0" applyFont="1" applyFill="1" applyBorder="1" applyAlignment="1">
      <alignment horizontal="center" vertical="center"/>
    </xf>
    <xf numFmtId="0" fontId="23" fillId="30" borderId="58" xfId="0" applyFont="1" applyFill="1" applyBorder="1" applyAlignment="1">
      <alignment horizontal="center" vertical="center"/>
    </xf>
    <xf numFmtId="0" fontId="23" fillId="30" borderId="60" xfId="0" applyFont="1" applyFill="1" applyBorder="1" applyAlignment="1">
      <alignment horizontal="center" vertical="center"/>
    </xf>
    <xf numFmtId="0" fontId="23" fillId="31" borderId="16" xfId="0" applyFont="1" applyFill="1" applyBorder="1" applyAlignment="1">
      <alignment horizontal="center" vertical="center"/>
    </xf>
    <xf numFmtId="0" fontId="23" fillId="31" borderId="18" xfId="0" applyFont="1" applyFill="1" applyBorder="1" applyAlignment="1">
      <alignment horizontal="center" vertical="center"/>
    </xf>
    <xf numFmtId="0" fontId="23" fillId="31" borderId="17" xfId="0" applyFont="1" applyFill="1" applyBorder="1" applyAlignment="1">
      <alignment horizontal="center" vertical="center"/>
    </xf>
    <xf numFmtId="0" fontId="23" fillId="31" borderId="73" xfId="0" applyFont="1" applyFill="1" applyBorder="1" applyAlignment="1">
      <alignment horizontal="center" vertical="center"/>
    </xf>
    <xf numFmtId="0" fontId="23" fillId="31" borderId="8" xfId="0" applyFont="1" applyFill="1" applyBorder="1" applyAlignment="1">
      <alignment horizontal="center" vertical="center"/>
    </xf>
    <xf numFmtId="0" fontId="23" fillId="31" borderId="74" xfId="0" applyFont="1" applyFill="1" applyBorder="1" applyAlignment="1">
      <alignment horizontal="center" vertical="center"/>
    </xf>
    <xf numFmtId="0" fontId="3" fillId="28" borderId="30" xfId="0" applyFont="1" applyFill="1" applyBorder="1" applyAlignment="1" applyProtection="1">
      <alignment horizontal="left" vertical="center" wrapText="1"/>
      <protection locked="0"/>
    </xf>
    <xf numFmtId="0" fontId="3" fillId="28" borderId="31" xfId="0" applyFont="1" applyFill="1" applyBorder="1" applyAlignment="1" applyProtection="1">
      <alignment horizontal="left" vertical="center" wrapText="1"/>
      <protection locked="0"/>
    </xf>
    <xf numFmtId="0" fontId="3" fillId="28" borderId="32" xfId="0" applyFont="1" applyFill="1" applyBorder="1" applyAlignment="1" applyProtection="1">
      <alignment horizontal="left" vertical="center" wrapText="1"/>
      <protection locked="0"/>
    </xf>
    <xf numFmtId="0" fontId="31" fillId="0" borderId="36"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0" fontId="31" fillId="0" borderId="38" xfId="0" applyFont="1" applyBorder="1" applyAlignment="1" applyProtection="1">
      <alignment horizontal="center" vertical="center" wrapText="1"/>
      <protection locked="0"/>
    </xf>
    <xf numFmtId="0" fontId="31" fillId="0" borderId="40" xfId="0" applyFont="1" applyBorder="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31" fillId="0" borderId="41" xfId="0" applyFont="1" applyBorder="1" applyAlignment="1" applyProtection="1">
      <alignment horizontal="center" vertical="center" wrapText="1"/>
      <protection locked="0"/>
    </xf>
    <xf numFmtId="0" fontId="31" fillId="0" borderId="45" xfId="0" applyFont="1" applyBorder="1" applyAlignment="1" applyProtection="1">
      <alignment horizontal="center" vertical="center" wrapText="1"/>
      <protection locked="0"/>
    </xf>
    <xf numFmtId="0" fontId="31" fillId="0" borderId="46" xfId="0" applyFont="1" applyBorder="1" applyAlignment="1" applyProtection="1">
      <alignment horizontal="center" vertical="center" wrapText="1"/>
      <protection locked="0"/>
    </xf>
    <xf numFmtId="0" fontId="31" fillId="0" borderId="47" xfId="0" applyFont="1" applyBorder="1" applyAlignment="1" applyProtection="1">
      <alignment horizontal="center" vertical="center" wrapText="1"/>
      <protection locked="0"/>
    </xf>
    <xf numFmtId="0" fontId="35" fillId="9" borderId="82" xfId="0" applyFont="1" applyFill="1" applyBorder="1" applyAlignment="1">
      <alignment horizontal="center" textRotation="90" wrapText="1"/>
    </xf>
    <xf numFmtId="0" fontId="33" fillId="32" borderId="79" xfId="0" applyFont="1" applyFill="1" applyBorder="1" applyAlignment="1">
      <alignment horizontal="center" vertical="center" wrapText="1"/>
    </xf>
    <xf numFmtId="0" fontId="35" fillId="9" borderId="80" xfId="0" applyFont="1" applyFill="1" applyBorder="1" applyAlignment="1">
      <alignment horizontal="center" textRotation="90" wrapText="1"/>
    </xf>
    <xf numFmtId="0" fontId="3" fillId="32" borderId="78" xfId="0" applyFont="1" applyFill="1" applyBorder="1" applyAlignment="1">
      <alignment horizontal="center" vertical="center" wrapText="1"/>
    </xf>
    <xf numFmtId="0" fontId="3" fillId="13" borderId="5" xfId="0" applyFont="1" applyFill="1" applyBorder="1" applyAlignment="1">
      <alignment horizontal="center" wrapText="1"/>
    </xf>
    <xf numFmtId="0" fontId="3" fillId="13" borderId="7" xfId="0" applyFont="1" applyFill="1" applyBorder="1" applyAlignment="1">
      <alignment horizontal="center" wrapText="1"/>
    </xf>
    <xf numFmtId="0" fontId="33" fillId="32" borderId="57" xfId="0" applyFont="1" applyFill="1" applyBorder="1" applyAlignment="1">
      <alignment horizontal="center" vertical="center" wrapText="1"/>
    </xf>
    <xf numFmtId="0" fontId="35" fillId="9" borderId="81" xfId="0" applyFont="1" applyFill="1" applyBorder="1" applyAlignment="1">
      <alignment horizontal="center" textRotation="90" wrapText="1"/>
    </xf>
    <xf numFmtId="0" fontId="33" fillId="32" borderId="75" xfId="0" applyFont="1" applyFill="1" applyBorder="1" applyAlignment="1">
      <alignment horizontal="center" vertical="center" wrapText="1"/>
    </xf>
    <xf numFmtId="0" fontId="3" fillId="32" borderId="76" xfId="0" applyFont="1" applyFill="1" applyBorder="1" applyAlignment="1">
      <alignment horizontal="center" vertical="center"/>
    </xf>
    <xf numFmtId="0" fontId="34" fillId="32" borderId="77" xfId="0" applyFont="1" applyFill="1" applyBorder="1" applyAlignment="1">
      <alignment horizontal="center" vertical="center" wrapText="1"/>
    </xf>
    <xf numFmtId="0" fontId="54" fillId="37" borderId="0" xfId="0" applyFont="1" applyFill="1" applyAlignment="1">
      <alignment horizontal="center" vertical="center" textRotation="90"/>
    </xf>
    <xf numFmtId="0" fontId="55" fillId="14" borderId="61" xfId="0" applyFont="1" applyFill="1" applyBorder="1" applyAlignment="1">
      <alignment horizontal="center" vertical="center" wrapText="1"/>
    </xf>
    <xf numFmtId="0" fontId="55" fillId="14" borderId="11" xfId="0" applyFont="1" applyFill="1" applyBorder="1" applyAlignment="1">
      <alignment horizontal="center" vertical="center" wrapText="1"/>
    </xf>
    <xf numFmtId="0" fontId="3" fillId="13" borderId="6" xfId="0" applyFont="1" applyFill="1" applyBorder="1" applyAlignment="1">
      <alignment horizontal="center"/>
    </xf>
    <xf numFmtId="0" fontId="3" fillId="13" borderId="7" xfId="0" applyFont="1" applyFill="1" applyBorder="1" applyAlignment="1">
      <alignment horizontal="center"/>
    </xf>
    <xf numFmtId="0" fontId="32" fillId="15" borderId="2" xfId="0" applyFont="1" applyFill="1" applyBorder="1" applyAlignment="1">
      <alignment horizontal="center" vertical="center"/>
    </xf>
    <xf numFmtId="3" fontId="47" fillId="0" borderId="5" xfId="0" applyNumberFormat="1" applyFont="1" applyBorder="1" applyAlignment="1" applyProtection="1">
      <alignment horizontal="center" wrapText="1"/>
      <protection locked="0"/>
    </xf>
    <xf numFmtId="3" fontId="47" fillId="0" borderId="6" xfId="0" applyNumberFormat="1" applyFont="1" applyBorder="1" applyAlignment="1" applyProtection="1">
      <alignment horizontal="center" wrapText="1"/>
      <protection locked="0"/>
    </xf>
    <xf numFmtId="3" fontId="47" fillId="0" borderId="7" xfId="0" applyNumberFormat="1" applyFont="1" applyBorder="1" applyAlignment="1" applyProtection="1">
      <alignment horizontal="center" wrapText="1"/>
      <protection locked="0"/>
    </xf>
    <xf numFmtId="0" fontId="36" fillId="14" borderId="61" xfId="0" applyFont="1" applyFill="1" applyBorder="1" applyAlignment="1">
      <alignment horizontal="center" vertical="center" wrapText="1"/>
    </xf>
    <xf numFmtId="0" fontId="36" fillId="14" borderId="10" xfId="0" applyFont="1" applyFill="1" applyBorder="1" applyAlignment="1">
      <alignment horizontal="center" vertical="center" wrapText="1"/>
    </xf>
    <xf numFmtId="0" fontId="47" fillId="0" borderId="2" xfId="0" applyFont="1" applyBorder="1" applyAlignment="1" applyProtection="1">
      <alignment horizontal="center" wrapText="1"/>
      <protection locked="0"/>
    </xf>
    <xf numFmtId="3" fontId="56" fillId="0" borderId="5" xfId="0" applyNumberFormat="1" applyFont="1" applyBorder="1" applyAlignment="1" applyProtection="1">
      <alignment horizontal="center" wrapText="1"/>
      <protection locked="0"/>
    </xf>
    <xf numFmtId="3" fontId="56" fillId="0" borderId="6" xfId="0" applyNumberFormat="1" applyFont="1" applyBorder="1" applyAlignment="1" applyProtection="1">
      <alignment horizontal="center" wrapText="1"/>
      <protection locked="0"/>
    </xf>
    <xf numFmtId="3" fontId="56" fillId="0" borderId="7" xfId="0" applyNumberFormat="1" applyFont="1" applyBorder="1" applyAlignment="1" applyProtection="1">
      <alignment horizontal="center" wrapText="1"/>
      <protection locked="0"/>
    </xf>
    <xf numFmtId="0" fontId="36" fillId="14" borderId="11" xfId="0" applyFont="1" applyFill="1" applyBorder="1" applyAlignment="1">
      <alignment horizontal="center" vertical="center" wrapText="1"/>
    </xf>
    <xf numFmtId="0" fontId="3" fillId="11" borderId="5" xfId="0" applyFont="1" applyFill="1" applyBorder="1" applyAlignment="1">
      <alignment horizontal="center"/>
    </xf>
    <xf numFmtId="0" fontId="3" fillId="11" borderId="7" xfId="0" applyFont="1" applyFill="1" applyBorder="1" applyAlignment="1">
      <alignment horizontal="center"/>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xf numFmtId="0" fontId="3" fillId="4" borderId="5" xfId="0" applyFont="1" applyFill="1" applyBorder="1" applyAlignment="1">
      <alignment horizontal="center"/>
    </xf>
    <xf numFmtId="0" fontId="3" fillId="4" borderId="6" xfId="0" applyFont="1" applyFill="1" applyBorder="1" applyAlignment="1">
      <alignment horizontal="center"/>
    </xf>
    <xf numFmtId="0" fontId="3" fillId="4" borderId="7" xfId="0" applyFont="1" applyFill="1" applyBorder="1" applyAlignment="1">
      <alignment horizontal="center"/>
    </xf>
    <xf numFmtId="0" fontId="3" fillId="12" borderId="5" xfId="0" applyFont="1" applyFill="1" applyBorder="1" applyAlignment="1">
      <alignment horizontal="center"/>
    </xf>
    <xf numFmtId="0" fontId="3" fillId="12" borderId="7" xfId="0" applyFont="1" applyFill="1" applyBorder="1" applyAlignment="1">
      <alignment horizontal="center"/>
    </xf>
    <xf numFmtId="0" fontId="3" fillId="13" borderId="5" xfId="0" applyFont="1" applyFill="1" applyBorder="1" applyAlignment="1">
      <alignment horizontal="center"/>
    </xf>
    <xf numFmtId="0" fontId="3" fillId="14" borderId="5" xfId="0" applyFont="1" applyFill="1" applyBorder="1" applyAlignment="1">
      <alignment horizontal="center"/>
    </xf>
    <xf numFmtId="0" fontId="3" fillId="14" borderId="6" xfId="0" applyFont="1" applyFill="1" applyBorder="1" applyAlignment="1">
      <alignment horizontal="center"/>
    </xf>
    <xf numFmtId="0" fontId="3" fillId="14" borderId="7" xfId="0" applyFont="1" applyFill="1" applyBorder="1" applyAlignment="1">
      <alignment horizontal="center"/>
    </xf>
    <xf numFmtId="0" fontId="50" fillId="0" borderId="181" xfId="0" applyFont="1" applyBorder="1" applyAlignment="1">
      <alignment horizontal="left" vertical="center"/>
    </xf>
    <xf numFmtId="0" fontId="50" fillId="0" borderId="180" xfId="0" applyFont="1" applyBorder="1" applyAlignment="1">
      <alignment horizontal="left" vertical="center"/>
    </xf>
    <xf numFmtId="0" fontId="50" fillId="0" borderId="179" xfId="0" applyFont="1" applyBorder="1" applyAlignment="1">
      <alignment horizontal="left" vertical="center"/>
    </xf>
    <xf numFmtId="0" fontId="49" fillId="0" borderId="178" xfId="0" applyFont="1" applyBorder="1" applyAlignment="1">
      <alignment horizontal="left" vertical="top" wrapText="1"/>
    </xf>
    <xf numFmtId="0" fontId="49" fillId="0" borderId="177" xfId="0" applyFont="1" applyBorder="1" applyAlignment="1">
      <alignment horizontal="left" vertical="top" wrapText="1"/>
    </xf>
    <xf numFmtId="0" fontId="49" fillId="0" borderId="176" xfId="0" applyFont="1" applyBorder="1" applyAlignment="1">
      <alignment horizontal="left" vertical="top" wrapText="1"/>
    </xf>
    <xf numFmtId="0" fontId="47" fillId="0" borderId="18" xfId="0" applyFont="1" applyBorder="1" applyAlignment="1">
      <alignment horizontal="left" wrapText="1"/>
    </xf>
    <xf numFmtId="0" fontId="3" fillId="0" borderId="232" xfId="0" applyFont="1" applyBorder="1" applyAlignment="1" applyProtection="1">
      <alignment horizontal="center" vertical="center" wrapText="1"/>
      <protection locked="0"/>
    </xf>
    <xf numFmtId="0" fontId="3" fillId="0" borderId="233" xfId="0" applyFont="1" applyBorder="1" applyAlignment="1" applyProtection="1">
      <alignment horizontal="center" vertical="center" wrapText="1"/>
      <protection locked="0"/>
    </xf>
    <xf numFmtId="0" fontId="35" fillId="0" borderId="234" xfId="0" applyFont="1" applyBorder="1" applyAlignment="1" applyProtection="1">
      <alignment vertical="center" wrapText="1"/>
      <protection locked="0"/>
    </xf>
    <xf numFmtId="0" fontId="43" fillId="0" borderId="234" xfId="0" applyFont="1" applyBorder="1" applyAlignment="1">
      <alignment wrapText="1"/>
    </xf>
    <xf numFmtId="0" fontId="31" fillId="0" borderId="234" xfId="0" applyFont="1" applyBorder="1" applyAlignment="1" applyProtection="1">
      <alignment horizontal="left" vertical="center" wrapText="1"/>
      <protection locked="0"/>
    </xf>
    <xf numFmtId="0" fontId="43" fillId="0" borderId="234" xfId="0" applyFont="1" applyFill="1" applyBorder="1" applyAlignment="1">
      <alignment wrapText="1"/>
    </xf>
    <xf numFmtId="0" fontId="5" fillId="0" borderId="234" xfId="2" applyBorder="1" applyAlignment="1" applyProtection="1">
      <alignment vertical="center" wrapText="1"/>
      <protection locked="0"/>
    </xf>
    <xf numFmtId="0" fontId="35" fillId="0" borderId="235" xfId="0" applyFont="1" applyBorder="1" applyAlignment="1" applyProtection="1">
      <alignment vertical="center" wrapText="1"/>
      <protection locked="0"/>
    </xf>
    <xf numFmtId="0" fontId="35" fillId="0" borderId="236" xfId="0" applyFont="1" applyBorder="1" applyAlignment="1" applyProtection="1">
      <alignment vertical="center" wrapText="1"/>
      <protection locked="0"/>
    </xf>
    <xf numFmtId="164" fontId="31" fillId="0" borderId="235" xfId="0" applyNumberFormat="1" applyFont="1" applyBorder="1" applyAlignment="1" applyProtection="1">
      <alignment horizontal="center" vertical="center" wrapText="1"/>
      <protection locked="0"/>
    </xf>
    <xf numFmtId="42" fontId="31" fillId="0" borderId="235" xfId="3" applyNumberFormat="1" applyFont="1" applyBorder="1" applyAlignment="1" applyProtection="1">
      <alignment horizontal="center" vertical="center" wrapText="1"/>
      <protection locked="0"/>
    </xf>
    <xf numFmtId="0" fontId="31" fillId="0" borderId="235" xfId="0" applyFont="1" applyBorder="1" applyAlignment="1" applyProtection="1">
      <alignment vertical="center" wrapText="1"/>
      <protection locked="0"/>
    </xf>
    <xf numFmtId="0" fontId="31" fillId="0" borderId="237" xfId="0" applyFont="1" applyBorder="1" applyAlignment="1" applyProtection="1">
      <alignment horizontal="center" vertical="center" wrapText="1"/>
      <protection locked="0"/>
    </xf>
  </cellXfs>
  <cellStyles count="4">
    <cellStyle name="Check Cell 2" xfId="1" xr:uid="{00000000-0005-0000-0000-000000000000}"/>
    <cellStyle name="Currency" xfId="3" builtinId="4"/>
    <cellStyle name="Hyperlink" xfId="2" builtinId="8"/>
    <cellStyle name="Normal" xfId="0" builtinId="0"/>
  </cellStyles>
  <dxfs count="138">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font>
    </dxf>
    <dxf>
      <font>
        <color rgb="FFF77163"/>
      </font>
      <border>
        <left style="thin">
          <color rgb="FFF77163"/>
        </left>
        <right style="thin">
          <color rgb="FFF77163"/>
        </right>
        <top style="thin">
          <color rgb="FFF77163"/>
        </top>
        <bottom style="thin">
          <color rgb="FFF77163"/>
        </bottom>
        <vertical/>
        <horizontal/>
      </border>
    </dxf>
    <dxf>
      <font>
        <color rgb="FFF77163"/>
      </font>
      <border>
        <left style="thin">
          <color rgb="FFF77163"/>
        </left>
        <right style="thin">
          <color rgb="FFF77163"/>
        </right>
        <top style="thin">
          <color rgb="FFF77163"/>
        </top>
        <bottom style="thin">
          <color rgb="FFF77163"/>
        </bottom>
        <vertical/>
        <horizontal/>
      </border>
    </dxf>
    <dxf>
      <fill>
        <patternFill>
          <bgColor theme="0" tint="-4.9989318521683403E-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2</xdr:col>
      <xdr:colOff>95251</xdr:colOff>
      <xdr:row>0</xdr:row>
      <xdr:rowOff>104775</xdr:rowOff>
    </xdr:from>
    <xdr:ext cx="1466849" cy="312073"/>
    <xdr:pic>
      <xdr:nvPicPr>
        <xdr:cNvPr id="2" name="Picture 1">
          <a:extLst>
            <a:ext uri="{FF2B5EF4-FFF2-40B4-BE49-F238E27FC236}">
              <a16:creationId xmlns:a16="http://schemas.microsoft.com/office/drawing/2014/main" id="{9F8534BD-9108-40F6-B0BF-A66C643855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0176" y="104775"/>
          <a:ext cx="1466849" cy="31207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35717</xdr:colOff>
      <xdr:row>0</xdr:row>
      <xdr:rowOff>392905</xdr:rowOff>
    </xdr:from>
    <xdr:ext cx="2740820" cy="570448"/>
    <xdr:pic>
      <xdr:nvPicPr>
        <xdr:cNvPr id="2" name="Picture 1">
          <a:extLst>
            <a:ext uri="{FF2B5EF4-FFF2-40B4-BE49-F238E27FC236}">
              <a16:creationId xmlns:a16="http://schemas.microsoft.com/office/drawing/2014/main" id="{97A3182E-0D73-4BAC-81F5-89C980165D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1079" y="392905"/>
          <a:ext cx="2740820" cy="57044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35717</xdr:colOff>
      <xdr:row>0</xdr:row>
      <xdr:rowOff>392905</xdr:rowOff>
    </xdr:from>
    <xdr:ext cx="2740820" cy="570448"/>
    <xdr:pic>
      <xdr:nvPicPr>
        <xdr:cNvPr id="2" name="Picture 1">
          <a:extLst>
            <a:ext uri="{FF2B5EF4-FFF2-40B4-BE49-F238E27FC236}">
              <a16:creationId xmlns:a16="http://schemas.microsoft.com/office/drawing/2014/main" id="{7F63F1F3-D5D7-41C4-B0CF-0F39B17F74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8180" y="183355"/>
          <a:ext cx="2740820" cy="57044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0</xdr:colOff>
      <xdr:row>3</xdr:row>
      <xdr:rowOff>103654</xdr:rowOff>
    </xdr:to>
    <xdr:pic>
      <xdr:nvPicPr>
        <xdr:cNvPr id="2" name="Picture 1" descr="MassDOT logo" title="MassDOT logo">
          <a:extLst>
            <a:ext uri="{FF2B5EF4-FFF2-40B4-BE49-F238E27FC236}">
              <a16:creationId xmlns:a16="http://schemas.microsoft.com/office/drawing/2014/main" id="{41BC2E56-C0FE-4B2F-AB64-ABA3B0430A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3450" y="228600"/>
          <a:ext cx="2257425" cy="5989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xdr:colOff>
      <xdr:row>5</xdr:row>
      <xdr:rowOff>1319892</xdr:rowOff>
    </xdr:from>
    <xdr:to>
      <xdr:col>3</xdr:col>
      <xdr:colOff>13608</xdr:colOff>
      <xdr:row>5</xdr:row>
      <xdr:rowOff>2354035</xdr:rowOff>
    </xdr:to>
    <xdr:sp macro="" textlink="">
      <xdr:nvSpPr>
        <xdr:cNvPr id="3" name="Arrow: Down 2">
          <a:extLst>
            <a:ext uri="{FF2B5EF4-FFF2-40B4-BE49-F238E27FC236}">
              <a16:creationId xmlns:a16="http://schemas.microsoft.com/office/drawing/2014/main" id="{B83C73BB-1A5A-41F9-B713-D439EA2F2F61}"/>
            </a:ext>
          </a:extLst>
        </xdr:cNvPr>
        <xdr:cNvSpPr/>
      </xdr:nvSpPr>
      <xdr:spPr>
        <a:xfrm>
          <a:off x="933452" y="2458129"/>
          <a:ext cx="789893" cy="953181"/>
        </a:xfrm>
        <a:prstGeom prst="downArrow">
          <a:avLst/>
        </a:prstGeom>
        <a:solidFill>
          <a:srgbClr val="FF00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2328</xdr:colOff>
      <xdr:row>0</xdr:row>
      <xdr:rowOff>608343</xdr:rowOff>
    </xdr:to>
    <xdr:pic>
      <xdr:nvPicPr>
        <xdr:cNvPr id="2" name="Picture 1" descr="MassDOT logo" title="MassDOT logo">
          <a:extLst>
            <a:ext uri="{FF2B5EF4-FFF2-40B4-BE49-F238E27FC236}">
              <a16:creationId xmlns:a16="http://schemas.microsoft.com/office/drawing/2014/main" id="{5EB4A67E-E7BF-4DCF-B847-D1C889D701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6775" y="238125"/>
          <a:ext cx="2097828" cy="5960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xdr:colOff>
      <xdr:row>0</xdr:row>
      <xdr:rowOff>1319892</xdr:rowOff>
    </xdr:from>
    <xdr:to>
      <xdr:col>3</xdr:col>
      <xdr:colOff>13608</xdr:colOff>
      <xdr:row>0</xdr:row>
      <xdr:rowOff>2354035</xdr:rowOff>
    </xdr:to>
    <xdr:sp macro="" textlink="">
      <xdr:nvSpPr>
        <xdr:cNvPr id="3" name="Arrow: Down 2">
          <a:extLst>
            <a:ext uri="{FF2B5EF4-FFF2-40B4-BE49-F238E27FC236}">
              <a16:creationId xmlns:a16="http://schemas.microsoft.com/office/drawing/2014/main" id="{BB4EC624-17AD-4A7B-8117-C65473217D46}"/>
            </a:ext>
          </a:extLst>
        </xdr:cNvPr>
        <xdr:cNvSpPr/>
      </xdr:nvSpPr>
      <xdr:spPr>
        <a:xfrm>
          <a:off x="866777" y="2491467"/>
          <a:ext cx="727981" cy="1034143"/>
        </a:xfrm>
        <a:prstGeom prst="downArrow">
          <a:avLst/>
        </a:prstGeom>
        <a:solidFill>
          <a:srgbClr val="FF00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0</xdr:row>
      <xdr:rowOff>1319892</xdr:rowOff>
    </xdr:from>
    <xdr:to>
      <xdr:col>1</xdr:col>
      <xdr:colOff>13608</xdr:colOff>
      <xdr:row>0</xdr:row>
      <xdr:rowOff>2354035</xdr:rowOff>
    </xdr:to>
    <xdr:sp macro="" textlink="">
      <xdr:nvSpPr>
        <xdr:cNvPr id="3" name="Arrow: Down 2">
          <a:extLst>
            <a:ext uri="{FF2B5EF4-FFF2-40B4-BE49-F238E27FC236}">
              <a16:creationId xmlns:a16="http://schemas.microsoft.com/office/drawing/2014/main" id="{7EA8A935-EF3D-41FF-883A-D576B6365793}"/>
            </a:ext>
          </a:extLst>
        </xdr:cNvPr>
        <xdr:cNvSpPr/>
      </xdr:nvSpPr>
      <xdr:spPr>
        <a:xfrm>
          <a:off x="870859" y="2517321"/>
          <a:ext cx="734785" cy="1034143"/>
        </a:xfrm>
        <a:prstGeom prst="downArrow">
          <a:avLst/>
        </a:prstGeom>
        <a:solidFill>
          <a:srgbClr val="FF00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almouth_Complete%20Streets_Prioritization%20Plan_Draft%20June%202021_Cop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almouth_Complete%20Streets_Prioritization%20Plan_Draft%20For%20Town%20Review%20Sept%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oritization Plan"/>
      <sheetName val="Muni Info"/>
    </sheetNames>
    <sheetDataSet>
      <sheetData sheetId="0" refreshError="1"/>
      <sheetData sheetId="1">
        <row r="2">
          <cell r="A2" t="str">
            <v>SELECT</v>
          </cell>
          <cell r="B2">
            <v>0</v>
          </cell>
          <cell r="D2" t="str">
            <v>--</v>
          </cell>
        </row>
        <row r="3">
          <cell r="A3" t="str">
            <v>Abington</v>
          </cell>
          <cell r="B3">
            <v>81500</v>
          </cell>
          <cell r="C3" t="str">
            <v>NO</v>
          </cell>
          <cell r="D3">
            <v>5</v>
          </cell>
        </row>
        <row r="4">
          <cell r="A4" t="str">
            <v>Acton</v>
          </cell>
          <cell r="B4">
            <v>120865</v>
          </cell>
          <cell r="C4" t="str">
            <v>NO</v>
          </cell>
          <cell r="D4">
            <v>3</v>
          </cell>
        </row>
        <row r="5">
          <cell r="A5" t="str">
            <v>Acushnet</v>
          </cell>
          <cell r="B5">
            <v>69570</v>
          </cell>
          <cell r="C5" t="str">
            <v>NO</v>
          </cell>
          <cell r="D5">
            <v>5</v>
          </cell>
        </row>
        <row r="6">
          <cell r="A6" t="str">
            <v>Adams</v>
          </cell>
          <cell r="B6">
            <v>41807</v>
          </cell>
          <cell r="C6" t="str">
            <v>YES</v>
          </cell>
          <cell r="D6">
            <v>1</v>
          </cell>
        </row>
        <row r="7">
          <cell r="A7" t="str">
            <v>Agawam</v>
          </cell>
          <cell r="B7">
            <v>63561</v>
          </cell>
          <cell r="C7" t="str">
            <v>YES</v>
          </cell>
          <cell r="D7">
            <v>2</v>
          </cell>
        </row>
        <row r="8">
          <cell r="A8" t="str">
            <v>Alford</v>
          </cell>
          <cell r="B8">
            <v>91250</v>
          </cell>
          <cell r="C8" t="str">
            <v>NO</v>
          </cell>
          <cell r="D8">
            <v>1</v>
          </cell>
        </row>
        <row r="9">
          <cell r="A9" t="str">
            <v>Amesbury</v>
          </cell>
          <cell r="B9">
            <v>76463</v>
          </cell>
          <cell r="C9" t="str">
            <v>NO</v>
          </cell>
          <cell r="D9">
            <v>4</v>
          </cell>
        </row>
        <row r="10">
          <cell r="A10" t="str">
            <v>Amherst</v>
          </cell>
          <cell r="B10">
            <v>52537</v>
          </cell>
          <cell r="C10" t="str">
            <v>YES</v>
          </cell>
          <cell r="D10">
            <v>2</v>
          </cell>
        </row>
        <row r="11">
          <cell r="A11" t="str">
            <v>Andover</v>
          </cell>
          <cell r="B11">
            <v>125321</v>
          </cell>
          <cell r="C11" t="str">
            <v>NO</v>
          </cell>
          <cell r="D11">
            <v>4</v>
          </cell>
        </row>
        <row r="12">
          <cell r="A12" t="str">
            <v>Aquinnah</v>
          </cell>
          <cell r="B12">
            <v>65833</v>
          </cell>
          <cell r="C12" t="str">
            <v>YES</v>
          </cell>
          <cell r="D12">
            <v>5</v>
          </cell>
        </row>
        <row r="13">
          <cell r="A13" t="str">
            <v>Arlington</v>
          </cell>
          <cell r="B13">
            <v>92338</v>
          </cell>
          <cell r="C13" t="str">
            <v>NO</v>
          </cell>
          <cell r="D13">
            <v>4</v>
          </cell>
        </row>
        <row r="14">
          <cell r="A14" t="str">
            <v>Ashburnham</v>
          </cell>
          <cell r="B14">
            <v>85662</v>
          </cell>
          <cell r="C14" t="str">
            <v>NO</v>
          </cell>
          <cell r="D14">
            <v>3</v>
          </cell>
        </row>
        <row r="15">
          <cell r="A15" t="str">
            <v>Ashby</v>
          </cell>
          <cell r="B15">
            <v>83917</v>
          </cell>
          <cell r="C15" t="str">
            <v>NO</v>
          </cell>
          <cell r="D15">
            <v>3</v>
          </cell>
        </row>
        <row r="16">
          <cell r="A16" t="str">
            <v>Ashfield</v>
          </cell>
          <cell r="B16">
            <v>71364</v>
          </cell>
          <cell r="C16" t="str">
            <v>NO</v>
          </cell>
          <cell r="D16">
            <v>1</v>
          </cell>
        </row>
        <row r="17">
          <cell r="A17" t="str">
            <v>Ashland</v>
          </cell>
          <cell r="B17">
            <v>102721</v>
          </cell>
          <cell r="C17" t="str">
            <v>NO</v>
          </cell>
          <cell r="D17">
            <v>3</v>
          </cell>
        </row>
        <row r="18">
          <cell r="A18" t="str">
            <v>Athol</v>
          </cell>
          <cell r="B18">
            <v>47122</v>
          </cell>
          <cell r="C18" t="str">
            <v>YES</v>
          </cell>
          <cell r="D18">
            <v>2</v>
          </cell>
        </row>
        <row r="19">
          <cell r="A19" t="str">
            <v>Attleboro</v>
          </cell>
          <cell r="B19">
            <v>65141</v>
          </cell>
          <cell r="C19" t="str">
            <v>YES</v>
          </cell>
          <cell r="D19">
            <v>5</v>
          </cell>
        </row>
        <row r="20">
          <cell r="A20" t="str">
            <v>Auburn</v>
          </cell>
          <cell r="B20">
            <v>72695</v>
          </cell>
          <cell r="C20" t="str">
            <v>NO</v>
          </cell>
          <cell r="D20">
            <v>3</v>
          </cell>
        </row>
        <row r="21">
          <cell r="A21" t="str">
            <v>Avon</v>
          </cell>
          <cell r="B21">
            <v>78750</v>
          </cell>
          <cell r="C21" t="str">
            <v>NO</v>
          </cell>
          <cell r="D21">
            <v>5</v>
          </cell>
        </row>
        <row r="22">
          <cell r="A22" t="str">
            <v>Ayer</v>
          </cell>
          <cell r="B22">
            <v>67110</v>
          </cell>
          <cell r="C22" t="str">
            <v>YES</v>
          </cell>
          <cell r="D22">
            <v>3</v>
          </cell>
        </row>
        <row r="23">
          <cell r="A23" t="str">
            <v>Barnstable</v>
          </cell>
          <cell r="B23">
            <v>58933</v>
          </cell>
          <cell r="C23" t="str">
            <v>YES</v>
          </cell>
          <cell r="D23">
            <v>5</v>
          </cell>
        </row>
        <row r="24">
          <cell r="A24" t="str">
            <v>Barre</v>
          </cell>
          <cell r="B24">
            <v>66250</v>
          </cell>
          <cell r="C24" t="str">
            <v>YES</v>
          </cell>
          <cell r="D24">
            <v>2</v>
          </cell>
        </row>
        <row r="25">
          <cell r="A25" t="str">
            <v>Becket</v>
          </cell>
          <cell r="B25">
            <v>64152</v>
          </cell>
          <cell r="C25" t="str">
            <v>YES</v>
          </cell>
          <cell r="D25">
            <v>1</v>
          </cell>
        </row>
        <row r="26">
          <cell r="A26" t="str">
            <v>Bedford</v>
          </cell>
          <cell r="B26">
            <v>114676</v>
          </cell>
          <cell r="C26" t="str">
            <v>NO</v>
          </cell>
          <cell r="D26">
            <v>4</v>
          </cell>
        </row>
        <row r="27">
          <cell r="A27" t="str">
            <v>Belchertown</v>
          </cell>
          <cell r="B27">
            <v>74221</v>
          </cell>
          <cell r="C27" t="str">
            <v>NO</v>
          </cell>
          <cell r="D27">
            <v>2</v>
          </cell>
        </row>
        <row r="28">
          <cell r="A28" t="str">
            <v>Bellingham</v>
          </cell>
          <cell r="B28">
            <v>87417</v>
          </cell>
          <cell r="C28" t="str">
            <v>NO</v>
          </cell>
          <cell r="D28">
            <v>3</v>
          </cell>
        </row>
        <row r="29">
          <cell r="A29" t="str">
            <v>Belmont</v>
          </cell>
          <cell r="B29">
            <v>105859</v>
          </cell>
          <cell r="C29" t="str">
            <v>NO</v>
          </cell>
          <cell r="D29">
            <v>4</v>
          </cell>
        </row>
        <row r="30">
          <cell r="A30" t="str">
            <v>Berkley</v>
          </cell>
          <cell r="B30">
            <v>84423</v>
          </cell>
          <cell r="C30" t="str">
            <v>NO</v>
          </cell>
          <cell r="D30">
            <v>5</v>
          </cell>
        </row>
        <row r="31">
          <cell r="A31" t="str">
            <v>Berlin</v>
          </cell>
          <cell r="B31">
            <v>88681</v>
          </cell>
          <cell r="C31" t="str">
            <v>NO</v>
          </cell>
          <cell r="D31">
            <v>3</v>
          </cell>
        </row>
        <row r="32">
          <cell r="A32" t="str">
            <v>Bernardston</v>
          </cell>
          <cell r="B32">
            <v>59167</v>
          </cell>
          <cell r="C32" t="str">
            <v>YES</v>
          </cell>
          <cell r="D32">
            <v>2</v>
          </cell>
        </row>
        <row r="33">
          <cell r="A33" t="str">
            <v>Beverly</v>
          </cell>
          <cell r="B33">
            <v>73980</v>
          </cell>
          <cell r="C33" t="str">
            <v>NO</v>
          </cell>
          <cell r="D33">
            <v>4</v>
          </cell>
        </row>
        <row r="34">
          <cell r="A34" t="str">
            <v>Billerica</v>
          </cell>
          <cell r="B34">
            <v>93761</v>
          </cell>
          <cell r="C34" t="str">
            <v>NO</v>
          </cell>
          <cell r="D34">
            <v>4</v>
          </cell>
        </row>
        <row r="35">
          <cell r="A35" t="str">
            <v>Blackstone</v>
          </cell>
          <cell r="B35">
            <v>72699</v>
          </cell>
          <cell r="C35" t="str">
            <v>NO</v>
          </cell>
          <cell r="D35">
            <v>3</v>
          </cell>
        </row>
        <row r="36">
          <cell r="A36" t="str">
            <v>Blandford</v>
          </cell>
          <cell r="B36">
            <v>72361</v>
          </cell>
          <cell r="C36" t="str">
            <v>NO</v>
          </cell>
          <cell r="D36">
            <v>1</v>
          </cell>
        </row>
        <row r="37">
          <cell r="A37" t="str">
            <v>Bolton</v>
          </cell>
          <cell r="B37">
            <v>144461</v>
          </cell>
          <cell r="C37" t="str">
            <v>NO</v>
          </cell>
          <cell r="D37">
            <v>3</v>
          </cell>
        </row>
        <row r="38">
          <cell r="A38" t="str">
            <v>Boston</v>
          </cell>
          <cell r="B38">
            <v>54485</v>
          </cell>
          <cell r="C38" t="str">
            <v>YES</v>
          </cell>
          <cell r="D38">
            <v>6</v>
          </cell>
        </row>
        <row r="39">
          <cell r="A39" t="str">
            <v>Bourne</v>
          </cell>
          <cell r="B39">
            <v>63664</v>
          </cell>
          <cell r="C39" t="str">
            <v>YES</v>
          </cell>
          <cell r="D39">
            <v>5</v>
          </cell>
        </row>
        <row r="40">
          <cell r="A40" t="str">
            <v>Boxborough</v>
          </cell>
          <cell r="B40">
            <v>103996</v>
          </cell>
          <cell r="C40" t="str">
            <v>NO</v>
          </cell>
          <cell r="D40">
            <v>3</v>
          </cell>
        </row>
        <row r="41">
          <cell r="A41" t="str">
            <v>Boxford</v>
          </cell>
          <cell r="B41">
            <v>127813</v>
          </cell>
          <cell r="C41" t="str">
            <v>NO</v>
          </cell>
          <cell r="D41">
            <v>4</v>
          </cell>
        </row>
        <row r="42">
          <cell r="A42" t="str">
            <v>Boylston</v>
          </cell>
          <cell r="B42">
            <v>102422</v>
          </cell>
          <cell r="C42" t="str">
            <v>NO</v>
          </cell>
          <cell r="D42">
            <v>3</v>
          </cell>
        </row>
        <row r="43">
          <cell r="A43" t="str">
            <v>Braintree</v>
          </cell>
          <cell r="B43">
            <v>87500</v>
          </cell>
          <cell r="C43" t="str">
            <v>NO</v>
          </cell>
          <cell r="D43">
            <v>6</v>
          </cell>
        </row>
        <row r="44">
          <cell r="A44" t="str">
            <v>Brewster</v>
          </cell>
          <cell r="B44">
            <v>66306</v>
          </cell>
          <cell r="C44" t="str">
            <v>YES</v>
          </cell>
          <cell r="D44">
            <v>5</v>
          </cell>
        </row>
        <row r="45">
          <cell r="A45" t="str">
            <v>Bridgewater</v>
          </cell>
          <cell r="B45">
            <v>88481</v>
          </cell>
          <cell r="C45" t="str">
            <v>NO</v>
          </cell>
          <cell r="D45">
            <v>5</v>
          </cell>
        </row>
        <row r="46">
          <cell r="A46" t="str">
            <v>Brimfield</v>
          </cell>
          <cell r="B46">
            <v>82365</v>
          </cell>
          <cell r="C46" t="str">
            <v>NO</v>
          </cell>
          <cell r="D46">
            <v>2</v>
          </cell>
        </row>
        <row r="47">
          <cell r="A47" t="str">
            <v>Brockton</v>
          </cell>
          <cell r="B47">
            <v>48569</v>
          </cell>
          <cell r="C47" t="str">
            <v>YES</v>
          </cell>
          <cell r="D47">
            <v>5</v>
          </cell>
        </row>
        <row r="48">
          <cell r="A48" t="str">
            <v>Brookfield</v>
          </cell>
          <cell r="B48">
            <v>63889</v>
          </cell>
          <cell r="C48" t="str">
            <v>YES</v>
          </cell>
          <cell r="D48">
            <v>3</v>
          </cell>
        </row>
        <row r="49">
          <cell r="A49" t="str">
            <v>Brookline</v>
          </cell>
          <cell r="B49">
            <v>93640</v>
          </cell>
          <cell r="C49" t="str">
            <v>NO</v>
          </cell>
          <cell r="D49">
            <v>6</v>
          </cell>
        </row>
        <row r="50">
          <cell r="A50" t="str">
            <v>Buckland</v>
          </cell>
          <cell r="B50">
            <v>52356</v>
          </cell>
          <cell r="C50" t="str">
            <v>YES</v>
          </cell>
          <cell r="D50">
            <v>1</v>
          </cell>
        </row>
        <row r="51">
          <cell r="A51" t="str">
            <v>Burlington</v>
          </cell>
          <cell r="B51">
            <v>95465</v>
          </cell>
          <cell r="C51" t="str">
            <v>NO</v>
          </cell>
          <cell r="D51">
            <v>4</v>
          </cell>
        </row>
        <row r="52">
          <cell r="A52" t="str">
            <v>Cambridge</v>
          </cell>
          <cell r="B52">
            <v>75909</v>
          </cell>
          <cell r="C52" t="str">
            <v>NO</v>
          </cell>
          <cell r="D52">
            <v>6</v>
          </cell>
        </row>
        <row r="53">
          <cell r="A53" t="str">
            <v>Canton</v>
          </cell>
          <cell r="B53">
            <v>90878</v>
          </cell>
          <cell r="C53" t="str">
            <v>NO</v>
          </cell>
          <cell r="D53">
            <v>6</v>
          </cell>
        </row>
        <row r="54">
          <cell r="A54" t="str">
            <v>Carlisle</v>
          </cell>
          <cell r="B54">
            <v>157500</v>
          </cell>
          <cell r="C54" t="str">
            <v>NO</v>
          </cell>
          <cell r="D54">
            <v>4</v>
          </cell>
        </row>
        <row r="55">
          <cell r="A55" t="str">
            <v>Carver</v>
          </cell>
          <cell r="B55">
            <v>72804</v>
          </cell>
          <cell r="C55" t="str">
            <v>NO</v>
          </cell>
          <cell r="D55">
            <v>5</v>
          </cell>
        </row>
        <row r="56">
          <cell r="A56" t="str">
            <v>Charlemont</v>
          </cell>
          <cell r="B56">
            <v>49000</v>
          </cell>
          <cell r="C56" t="str">
            <v>YES</v>
          </cell>
          <cell r="D56">
            <v>1</v>
          </cell>
        </row>
        <row r="57">
          <cell r="A57" t="str">
            <v>Charlton</v>
          </cell>
          <cell r="B57">
            <v>91287</v>
          </cell>
          <cell r="C57" t="str">
            <v>NO</v>
          </cell>
          <cell r="D57">
            <v>3</v>
          </cell>
        </row>
        <row r="58">
          <cell r="A58" t="str">
            <v>Chatham</v>
          </cell>
          <cell r="B58">
            <v>63299</v>
          </cell>
          <cell r="C58" t="str">
            <v>YES</v>
          </cell>
          <cell r="D58">
            <v>5</v>
          </cell>
        </row>
        <row r="59">
          <cell r="A59" t="str">
            <v>Chelmsford</v>
          </cell>
          <cell r="B59">
            <v>93643</v>
          </cell>
          <cell r="C59" t="str">
            <v>NO</v>
          </cell>
          <cell r="D59">
            <v>4</v>
          </cell>
        </row>
        <row r="60">
          <cell r="A60" t="str">
            <v>Chelsea</v>
          </cell>
          <cell r="B60">
            <v>48725</v>
          </cell>
          <cell r="C60" t="str">
            <v>YES</v>
          </cell>
          <cell r="D60">
            <v>6</v>
          </cell>
        </row>
        <row r="61">
          <cell r="A61" t="str">
            <v>Cheshire</v>
          </cell>
          <cell r="B61">
            <v>54741</v>
          </cell>
          <cell r="C61" t="str">
            <v>YES</v>
          </cell>
          <cell r="D61">
            <v>1</v>
          </cell>
        </row>
        <row r="62">
          <cell r="A62" t="str">
            <v>Chester</v>
          </cell>
          <cell r="B62">
            <v>65648</v>
          </cell>
          <cell r="C62" t="str">
            <v>YES</v>
          </cell>
          <cell r="D62">
            <v>1</v>
          </cell>
        </row>
        <row r="63">
          <cell r="A63" t="str">
            <v>Chesterfield</v>
          </cell>
          <cell r="B63">
            <v>63594</v>
          </cell>
          <cell r="C63" t="str">
            <v>YES</v>
          </cell>
          <cell r="D63">
            <v>1</v>
          </cell>
        </row>
        <row r="64">
          <cell r="A64" t="str">
            <v>Chicopee</v>
          </cell>
          <cell r="B64">
            <v>47276</v>
          </cell>
          <cell r="C64" t="str">
            <v>YES</v>
          </cell>
          <cell r="D64">
            <v>2</v>
          </cell>
        </row>
        <row r="65">
          <cell r="A65" t="str">
            <v>Chilmark</v>
          </cell>
          <cell r="B65">
            <v>67813</v>
          </cell>
          <cell r="C65" t="str">
            <v>YES</v>
          </cell>
          <cell r="D65">
            <v>5</v>
          </cell>
        </row>
        <row r="66">
          <cell r="A66" t="str">
            <v>Clarksburg</v>
          </cell>
          <cell r="B66">
            <v>57375</v>
          </cell>
          <cell r="C66" t="str">
            <v>YES</v>
          </cell>
          <cell r="D66">
            <v>1</v>
          </cell>
        </row>
        <row r="67">
          <cell r="A67" t="str">
            <v>Clinton</v>
          </cell>
          <cell r="B67">
            <v>64867</v>
          </cell>
          <cell r="C67" t="str">
            <v>YES</v>
          </cell>
          <cell r="D67">
            <v>3</v>
          </cell>
        </row>
        <row r="68">
          <cell r="A68" t="str">
            <v>Cohasset</v>
          </cell>
          <cell r="B68">
            <v>117679</v>
          </cell>
          <cell r="C68" t="str">
            <v>NO</v>
          </cell>
          <cell r="D68">
            <v>5</v>
          </cell>
        </row>
        <row r="69">
          <cell r="A69" t="str">
            <v>Colrain</v>
          </cell>
          <cell r="B69">
            <v>46452</v>
          </cell>
          <cell r="C69" t="str">
            <v>YES</v>
          </cell>
          <cell r="D69">
            <v>1</v>
          </cell>
        </row>
        <row r="70">
          <cell r="A70" t="str">
            <v>Concord</v>
          </cell>
          <cell r="B70">
            <v>132385</v>
          </cell>
          <cell r="C70" t="str">
            <v>NO</v>
          </cell>
          <cell r="D70">
            <v>4</v>
          </cell>
        </row>
        <row r="71">
          <cell r="A71" t="str">
            <v>Conway</v>
          </cell>
          <cell r="B71">
            <v>79286</v>
          </cell>
          <cell r="C71" t="str">
            <v>NO</v>
          </cell>
          <cell r="D71">
            <v>1</v>
          </cell>
        </row>
        <row r="72">
          <cell r="A72" t="str">
            <v>Cummington</v>
          </cell>
          <cell r="B72">
            <v>50521</v>
          </cell>
          <cell r="C72" t="str">
            <v>YES</v>
          </cell>
          <cell r="D72">
            <v>1</v>
          </cell>
        </row>
        <row r="73">
          <cell r="A73" t="str">
            <v>Dalton</v>
          </cell>
          <cell r="B73">
            <v>47500</v>
          </cell>
          <cell r="C73" t="str">
            <v>YES</v>
          </cell>
          <cell r="D73">
            <v>1</v>
          </cell>
        </row>
        <row r="74">
          <cell r="A74" t="str">
            <v>Danvers</v>
          </cell>
          <cell r="B74">
            <v>77404</v>
          </cell>
          <cell r="C74" t="str">
            <v>NO</v>
          </cell>
          <cell r="D74">
            <v>4</v>
          </cell>
        </row>
        <row r="75">
          <cell r="A75" t="str">
            <v>Dartmouth</v>
          </cell>
          <cell r="B75">
            <v>68684</v>
          </cell>
          <cell r="C75" t="str">
            <v>NO</v>
          </cell>
          <cell r="D75">
            <v>5</v>
          </cell>
        </row>
        <row r="76">
          <cell r="A76" t="str">
            <v>Dedham</v>
          </cell>
          <cell r="B76">
            <v>85558</v>
          </cell>
          <cell r="C76" t="str">
            <v>NO</v>
          </cell>
          <cell r="D76">
            <v>6</v>
          </cell>
        </row>
        <row r="77">
          <cell r="A77" t="str">
            <v>Deerfield</v>
          </cell>
          <cell r="B77">
            <v>75307</v>
          </cell>
          <cell r="C77" t="str">
            <v>NO</v>
          </cell>
          <cell r="D77">
            <v>2</v>
          </cell>
        </row>
        <row r="78">
          <cell r="A78" t="str">
            <v>Dennis</v>
          </cell>
          <cell r="B78">
            <v>50860</v>
          </cell>
          <cell r="C78" t="str">
            <v>YES</v>
          </cell>
          <cell r="D78">
            <v>5</v>
          </cell>
        </row>
        <row r="79">
          <cell r="A79" t="str">
            <v>Devens</v>
          </cell>
          <cell r="B79">
            <v>67679</v>
          </cell>
          <cell r="C79" t="str">
            <v>YES</v>
          </cell>
          <cell r="D79">
            <v>3</v>
          </cell>
        </row>
        <row r="80">
          <cell r="A80" t="str">
            <v>Dighton</v>
          </cell>
          <cell r="B80">
            <v>85326</v>
          </cell>
          <cell r="C80" t="str">
            <v>NO</v>
          </cell>
          <cell r="D80">
            <v>5</v>
          </cell>
        </row>
        <row r="81">
          <cell r="A81" t="str">
            <v>Douglas</v>
          </cell>
          <cell r="B81">
            <v>84616</v>
          </cell>
          <cell r="C81" t="str">
            <v>NO</v>
          </cell>
          <cell r="D81">
            <v>3</v>
          </cell>
        </row>
        <row r="82">
          <cell r="A82" t="str">
            <v>Dover</v>
          </cell>
          <cell r="B82">
            <v>176250</v>
          </cell>
          <cell r="C82" t="str">
            <v>NO</v>
          </cell>
          <cell r="D82">
            <v>6</v>
          </cell>
        </row>
        <row r="83">
          <cell r="A83" t="str">
            <v>Dracut</v>
          </cell>
          <cell r="B83">
            <v>76786</v>
          </cell>
          <cell r="C83" t="str">
            <v>NO</v>
          </cell>
          <cell r="D83">
            <v>4</v>
          </cell>
        </row>
        <row r="84">
          <cell r="A84" t="str">
            <v>Dudley</v>
          </cell>
          <cell r="B84">
            <v>68053</v>
          </cell>
          <cell r="C84" t="str">
            <v>NO</v>
          </cell>
          <cell r="D84">
            <v>3</v>
          </cell>
        </row>
        <row r="85">
          <cell r="A85" t="str">
            <v>Dunstable</v>
          </cell>
          <cell r="B85">
            <v>116125</v>
          </cell>
          <cell r="C85" t="str">
            <v>NO</v>
          </cell>
          <cell r="D85">
            <v>3</v>
          </cell>
        </row>
        <row r="86">
          <cell r="A86" t="str">
            <v>Duxbury</v>
          </cell>
          <cell r="B86">
            <v>120253</v>
          </cell>
          <cell r="C86" t="str">
            <v>NO</v>
          </cell>
          <cell r="D86">
            <v>5</v>
          </cell>
        </row>
        <row r="87">
          <cell r="A87" t="str">
            <v>East Bridgewater</v>
          </cell>
          <cell r="B87">
            <v>88534</v>
          </cell>
          <cell r="C87" t="str">
            <v>NO</v>
          </cell>
          <cell r="D87">
            <v>5</v>
          </cell>
        </row>
        <row r="88">
          <cell r="A88" t="str">
            <v>East Brookfield</v>
          </cell>
          <cell r="B88">
            <v>71020</v>
          </cell>
          <cell r="C88" t="str">
            <v>NO</v>
          </cell>
          <cell r="D88">
            <v>3</v>
          </cell>
        </row>
        <row r="89">
          <cell r="A89" t="str">
            <v>East Longmeadow</v>
          </cell>
          <cell r="B89">
            <v>84173</v>
          </cell>
          <cell r="C89" t="str">
            <v>NO</v>
          </cell>
          <cell r="D89">
            <v>2</v>
          </cell>
        </row>
        <row r="90">
          <cell r="A90" t="str">
            <v>Eastham</v>
          </cell>
          <cell r="B90">
            <v>62452</v>
          </cell>
          <cell r="C90" t="str">
            <v>YES</v>
          </cell>
          <cell r="D90">
            <v>5</v>
          </cell>
        </row>
        <row r="91">
          <cell r="A91" t="str">
            <v>Easthampton</v>
          </cell>
          <cell r="B91">
            <v>56927</v>
          </cell>
          <cell r="C91" t="str">
            <v>YES</v>
          </cell>
          <cell r="D91">
            <v>2</v>
          </cell>
        </row>
        <row r="92">
          <cell r="A92" t="str">
            <v>Easton</v>
          </cell>
          <cell r="B92">
            <v>95372</v>
          </cell>
          <cell r="C92" t="str">
            <v>NO</v>
          </cell>
          <cell r="D92">
            <v>5</v>
          </cell>
        </row>
        <row r="93">
          <cell r="A93" t="str">
            <v>Edgartown</v>
          </cell>
          <cell r="B93">
            <v>56911</v>
          </cell>
          <cell r="C93" t="str">
            <v>YES</v>
          </cell>
          <cell r="D93">
            <v>5</v>
          </cell>
        </row>
        <row r="94">
          <cell r="A94" t="str">
            <v>Egremont</v>
          </cell>
          <cell r="B94">
            <v>54556</v>
          </cell>
          <cell r="C94" t="str">
            <v>YES</v>
          </cell>
          <cell r="D94">
            <v>1</v>
          </cell>
        </row>
        <row r="95">
          <cell r="A95" t="str">
            <v>Erving</v>
          </cell>
          <cell r="B95">
            <v>61083</v>
          </cell>
          <cell r="C95" t="str">
            <v>YES</v>
          </cell>
          <cell r="D95">
            <v>2</v>
          </cell>
        </row>
        <row r="96">
          <cell r="A96" t="str">
            <v>Essex</v>
          </cell>
          <cell r="B96">
            <v>89185</v>
          </cell>
          <cell r="C96" t="str">
            <v>NO</v>
          </cell>
          <cell r="D96">
            <v>4</v>
          </cell>
        </row>
        <row r="97">
          <cell r="A97" t="str">
            <v>Everett</v>
          </cell>
          <cell r="B97">
            <v>51056</v>
          </cell>
          <cell r="C97" t="str">
            <v>YES</v>
          </cell>
          <cell r="D97">
            <v>4</v>
          </cell>
        </row>
        <row r="98">
          <cell r="A98" t="str">
            <v>Fairhaven</v>
          </cell>
          <cell r="B98">
            <v>60445</v>
          </cell>
          <cell r="C98" t="str">
            <v>YES</v>
          </cell>
          <cell r="D98">
            <v>5</v>
          </cell>
        </row>
        <row r="99">
          <cell r="A99" t="str">
            <v>Fall River</v>
          </cell>
          <cell r="B99">
            <v>33763</v>
          </cell>
          <cell r="C99" t="str">
            <v>YES</v>
          </cell>
          <cell r="D99">
            <v>5</v>
          </cell>
        </row>
        <row r="100">
          <cell r="A100" t="str">
            <v>Falmouth</v>
          </cell>
          <cell r="B100">
            <v>64070</v>
          </cell>
          <cell r="C100" t="str">
            <v>YES</v>
          </cell>
          <cell r="D100">
            <v>5</v>
          </cell>
        </row>
        <row r="101">
          <cell r="A101" t="str">
            <v>Fitchburg</v>
          </cell>
          <cell r="B101">
            <v>46628</v>
          </cell>
          <cell r="C101" t="str">
            <v>YES</v>
          </cell>
          <cell r="D101">
            <v>3</v>
          </cell>
        </row>
        <row r="102">
          <cell r="A102" t="str">
            <v>Florida</v>
          </cell>
          <cell r="B102">
            <v>52313</v>
          </cell>
          <cell r="C102" t="str">
            <v>YES</v>
          </cell>
          <cell r="D102">
            <v>1</v>
          </cell>
        </row>
        <row r="103">
          <cell r="A103" t="str">
            <v>Foxborough</v>
          </cell>
          <cell r="B103">
            <v>94538</v>
          </cell>
          <cell r="C103" t="str">
            <v>NO</v>
          </cell>
          <cell r="D103">
            <v>5</v>
          </cell>
        </row>
        <row r="104">
          <cell r="A104" t="str">
            <v>Framingham</v>
          </cell>
          <cell r="B104">
            <v>68881</v>
          </cell>
          <cell r="C104" t="str">
            <v>NO</v>
          </cell>
          <cell r="D104">
            <v>3</v>
          </cell>
        </row>
        <row r="105">
          <cell r="A105" t="str">
            <v>Franklin</v>
          </cell>
          <cell r="B105">
            <v>101980</v>
          </cell>
          <cell r="C105" t="str">
            <v>NO</v>
          </cell>
          <cell r="D105">
            <v>3</v>
          </cell>
        </row>
        <row r="106">
          <cell r="A106" t="str">
            <v>Freetown</v>
          </cell>
          <cell r="B106">
            <v>87830</v>
          </cell>
          <cell r="C106" t="str">
            <v>NO</v>
          </cell>
          <cell r="D106">
            <v>5</v>
          </cell>
        </row>
        <row r="107">
          <cell r="A107" t="str">
            <v>Gardner</v>
          </cell>
          <cell r="B107">
            <v>46589</v>
          </cell>
          <cell r="C107" t="str">
            <v>YES</v>
          </cell>
          <cell r="D107">
            <v>3</v>
          </cell>
        </row>
        <row r="108">
          <cell r="A108" t="str">
            <v>Georgetown</v>
          </cell>
          <cell r="B108">
            <v>106898</v>
          </cell>
          <cell r="C108" t="str">
            <v>NO</v>
          </cell>
          <cell r="D108">
            <v>4</v>
          </cell>
        </row>
        <row r="109">
          <cell r="A109" t="str">
            <v>Gill</v>
          </cell>
          <cell r="B109">
            <v>75776</v>
          </cell>
          <cell r="C109" t="str">
            <v>NO</v>
          </cell>
          <cell r="D109">
            <v>2</v>
          </cell>
        </row>
        <row r="110">
          <cell r="A110" t="str">
            <v>Gloucester</v>
          </cell>
          <cell r="B110">
            <v>60229</v>
          </cell>
          <cell r="C110" t="str">
            <v>YES</v>
          </cell>
          <cell r="D110">
            <v>4</v>
          </cell>
        </row>
        <row r="111">
          <cell r="A111" t="str">
            <v>Goshen</v>
          </cell>
          <cell r="B111">
            <v>69219</v>
          </cell>
          <cell r="C111" t="str">
            <v>NO</v>
          </cell>
          <cell r="D111">
            <v>1</v>
          </cell>
        </row>
        <row r="112">
          <cell r="A112" t="str">
            <v>Gosnold</v>
          </cell>
          <cell r="B112">
            <v>31406</v>
          </cell>
          <cell r="C112" t="str">
            <v>YES</v>
          </cell>
          <cell r="D112">
            <v>5</v>
          </cell>
        </row>
        <row r="113">
          <cell r="A113" t="str">
            <v>Grafton</v>
          </cell>
          <cell r="B113">
            <v>81250</v>
          </cell>
          <cell r="C113" t="str">
            <v>NO</v>
          </cell>
          <cell r="D113">
            <v>3</v>
          </cell>
        </row>
        <row r="114">
          <cell r="A114" t="str">
            <v>Granby</v>
          </cell>
          <cell r="B114">
            <v>78261</v>
          </cell>
          <cell r="C114" t="str">
            <v>NO</v>
          </cell>
          <cell r="D114">
            <v>2</v>
          </cell>
        </row>
        <row r="115">
          <cell r="A115" t="str">
            <v>Granville</v>
          </cell>
          <cell r="B115">
            <v>75208</v>
          </cell>
          <cell r="C115" t="str">
            <v>NO</v>
          </cell>
          <cell r="D115">
            <v>1</v>
          </cell>
        </row>
        <row r="116">
          <cell r="A116" t="str">
            <v>Great Barrington</v>
          </cell>
          <cell r="B116">
            <v>52026</v>
          </cell>
          <cell r="C116" t="str">
            <v>YES</v>
          </cell>
          <cell r="D116">
            <v>1</v>
          </cell>
        </row>
        <row r="117">
          <cell r="A117" t="str">
            <v>Greenfield</v>
          </cell>
          <cell r="B117">
            <v>48493</v>
          </cell>
          <cell r="C117" t="str">
            <v>YES</v>
          </cell>
          <cell r="D117">
            <v>2</v>
          </cell>
        </row>
        <row r="118">
          <cell r="A118" t="str">
            <v>Groton</v>
          </cell>
          <cell r="B118">
            <v>116686</v>
          </cell>
          <cell r="C118" t="str">
            <v>NO</v>
          </cell>
          <cell r="D118">
            <v>3</v>
          </cell>
        </row>
        <row r="119">
          <cell r="A119" t="str">
            <v>Groveland</v>
          </cell>
          <cell r="B119">
            <v>92898</v>
          </cell>
          <cell r="C119" t="str">
            <v>NO</v>
          </cell>
          <cell r="D119">
            <v>4</v>
          </cell>
        </row>
        <row r="120">
          <cell r="A120" t="str">
            <v>Hadley</v>
          </cell>
          <cell r="B120">
            <v>74737</v>
          </cell>
          <cell r="C120" t="str">
            <v>NO</v>
          </cell>
          <cell r="D120">
            <v>2</v>
          </cell>
        </row>
        <row r="121">
          <cell r="A121" t="str">
            <v>Halifax</v>
          </cell>
          <cell r="B121">
            <v>69917</v>
          </cell>
          <cell r="C121" t="str">
            <v>NO</v>
          </cell>
          <cell r="D121">
            <v>5</v>
          </cell>
        </row>
        <row r="122">
          <cell r="A122" t="str">
            <v>Hamilton</v>
          </cell>
          <cell r="B122">
            <v>108558</v>
          </cell>
          <cell r="C122" t="str">
            <v>NO</v>
          </cell>
          <cell r="D122">
            <v>4</v>
          </cell>
        </row>
        <row r="123">
          <cell r="A123" t="str">
            <v>Hampden</v>
          </cell>
          <cell r="B123">
            <v>78722</v>
          </cell>
          <cell r="C123" t="str">
            <v>NO</v>
          </cell>
          <cell r="D123">
            <v>2</v>
          </cell>
        </row>
        <row r="124">
          <cell r="A124" t="str">
            <v>Hancock</v>
          </cell>
          <cell r="B124">
            <v>80395</v>
          </cell>
          <cell r="C124" t="str">
            <v>NO</v>
          </cell>
          <cell r="D124">
            <v>1</v>
          </cell>
        </row>
        <row r="125">
          <cell r="A125" t="str">
            <v>Hanover</v>
          </cell>
          <cell r="B125">
            <v>98750</v>
          </cell>
          <cell r="C125" t="str">
            <v>NO</v>
          </cell>
          <cell r="D125">
            <v>5</v>
          </cell>
        </row>
        <row r="126">
          <cell r="A126" t="str">
            <v>Hanson</v>
          </cell>
          <cell r="B126">
            <v>93771</v>
          </cell>
          <cell r="C126" t="str">
            <v>NO</v>
          </cell>
          <cell r="D126">
            <v>5</v>
          </cell>
        </row>
        <row r="127">
          <cell r="A127" t="str">
            <v>Hardwick</v>
          </cell>
          <cell r="B127">
            <v>59148</v>
          </cell>
          <cell r="C127" t="str">
            <v>YES</v>
          </cell>
          <cell r="D127">
            <v>2</v>
          </cell>
        </row>
        <row r="128">
          <cell r="A128" t="str">
            <v>Harvard</v>
          </cell>
          <cell r="B128">
            <v>131563</v>
          </cell>
          <cell r="C128" t="str">
            <v>NO</v>
          </cell>
          <cell r="D128">
            <v>3</v>
          </cell>
        </row>
        <row r="129">
          <cell r="A129" t="str">
            <v>Harwich</v>
          </cell>
          <cell r="B129">
            <v>67332</v>
          </cell>
          <cell r="C129" t="str">
            <v>YES</v>
          </cell>
          <cell r="D129">
            <v>5</v>
          </cell>
        </row>
        <row r="130">
          <cell r="A130" t="str">
            <v>Hatfield</v>
          </cell>
          <cell r="B130">
            <v>60033</v>
          </cell>
          <cell r="C130" t="str">
            <v>YES</v>
          </cell>
          <cell r="D130">
            <v>2</v>
          </cell>
        </row>
        <row r="131">
          <cell r="A131" t="str">
            <v>Haverhill</v>
          </cell>
          <cell r="B131">
            <v>61208</v>
          </cell>
          <cell r="C131" t="str">
            <v>YES</v>
          </cell>
          <cell r="D131">
            <v>4</v>
          </cell>
        </row>
        <row r="132">
          <cell r="A132" t="str">
            <v>Hawley</v>
          </cell>
          <cell r="B132">
            <v>68000</v>
          </cell>
          <cell r="C132" t="str">
            <v>NO</v>
          </cell>
          <cell r="D132">
            <v>1</v>
          </cell>
        </row>
        <row r="133">
          <cell r="A133" t="str">
            <v>Heath</v>
          </cell>
          <cell r="B133">
            <v>56458</v>
          </cell>
          <cell r="C133" t="str">
            <v>YES</v>
          </cell>
          <cell r="D133">
            <v>1</v>
          </cell>
        </row>
        <row r="134">
          <cell r="A134" t="str">
            <v>Hingham</v>
          </cell>
          <cell r="B134">
            <v>103350</v>
          </cell>
          <cell r="C134" t="str">
            <v>NO</v>
          </cell>
          <cell r="D134">
            <v>5</v>
          </cell>
        </row>
        <row r="135">
          <cell r="A135" t="str">
            <v>Hinsdale</v>
          </cell>
          <cell r="B135">
            <v>63953</v>
          </cell>
          <cell r="C135" t="str">
            <v>YES</v>
          </cell>
          <cell r="D135">
            <v>1</v>
          </cell>
        </row>
        <row r="136">
          <cell r="A136" t="str">
            <v>Holbrook</v>
          </cell>
          <cell r="B136">
            <v>63297</v>
          </cell>
          <cell r="C136" t="str">
            <v>YES</v>
          </cell>
          <cell r="D136">
            <v>5</v>
          </cell>
        </row>
        <row r="137">
          <cell r="A137" t="str">
            <v>Holden</v>
          </cell>
          <cell r="B137">
            <v>97972</v>
          </cell>
          <cell r="C137" t="str">
            <v>NO</v>
          </cell>
          <cell r="D137">
            <v>3</v>
          </cell>
        </row>
        <row r="138">
          <cell r="A138" t="str">
            <v>Holland</v>
          </cell>
          <cell r="B138">
            <v>64868</v>
          </cell>
          <cell r="C138" t="str">
            <v>YES</v>
          </cell>
          <cell r="D138">
            <v>2</v>
          </cell>
        </row>
        <row r="139">
          <cell r="A139" t="str">
            <v>Holliston</v>
          </cell>
          <cell r="B139">
            <v>108350</v>
          </cell>
          <cell r="C139" t="str">
            <v>NO</v>
          </cell>
          <cell r="D139">
            <v>3</v>
          </cell>
        </row>
        <row r="140">
          <cell r="A140" t="str">
            <v>Holyoke</v>
          </cell>
          <cell r="B140">
            <v>35550</v>
          </cell>
          <cell r="C140" t="str">
            <v>YES</v>
          </cell>
          <cell r="D140">
            <v>2</v>
          </cell>
        </row>
        <row r="141">
          <cell r="A141" t="str">
            <v>Hopedale</v>
          </cell>
          <cell r="B141">
            <v>99886</v>
          </cell>
          <cell r="C141" t="str">
            <v>NO</v>
          </cell>
          <cell r="D141">
            <v>3</v>
          </cell>
        </row>
        <row r="142">
          <cell r="A142" t="str">
            <v>Hopkinton</v>
          </cell>
          <cell r="B142">
            <v>128267</v>
          </cell>
          <cell r="C142" t="str">
            <v>NO</v>
          </cell>
          <cell r="D142">
            <v>3</v>
          </cell>
        </row>
        <row r="143">
          <cell r="A143" t="str">
            <v>Hubbardston</v>
          </cell>
          <cell r="B143">
            <v>83438</v>
          </cell>
          <cell r="C143" t="str">
            <v>NO</v>
          </cell>
          <cell r="D143">
            <v>3</v>
          </cell>
        </row>
        <row r="144">
          <cell r="A144" t="str">
            <v>Hudson</v>
          </cell>
          <cell r="B144">
            <v>74082</v>
          </cell>
          <cell r="C144" t="str">
            <v>NO</v>
          </cell>
          <cell r="D144">
            <v>3</v>
          </cell>
        </row>
        <row r="145">
          <cell r="A145" t="str">
            <v>Hull</v>
          </cell>
          <cell r="B145">
            <v>77440</v>
          </cell>
          <cell r="C145" t="str">
            <v>NO</v>
          </cell>
          <cell r="D145">
            <v>5</v>
          </cell>
        </row>
        <row r="146">
          <cell r="A146" t="str">
            <v>Huntington</v>
          </cell>
          <cell r="B146">
            <v>52275</v>
          </cell>
          <cell r="C146" t="str">
            <v>YES</v>
          </cell>
          <cell r="D146">
            <v>1</v>
          </cell>
        </row>
        <row r="147">
          <cell r="A147" t="str">
            <v>Ipswich</v>
          </cell>
          <cell r="B147">
            <v>77901</v>
          </cell>
          <cell r="C147" t="str">
            <v>NO</v>
          </cell>
          <cell r="D147">
            <v>4</v>
          </cell>
        </row>
        <row r="148">
          <cell r="A148" t="str">
            <v>Kingston</v>
          </cell>
          <cell r="B148">
            <v>86339</v>
          </cell>
          <cell r="C148" t="str">
            <v>NO</v>
          </cell>
          <cell r="D148">
            <v>5</v>
          </cell>
        </row>
        <row r="149">
          <cell r="A149" t="str">
            <v>Lakeville</v>
          </cell>
          <cell r="B149">
            <v>82418</v>
          </cell>
          <cell r="C149" t="str">
            <v>NO</v>
          </cell>
          <cell r="D149">
            <v>5</v>
          </cell>
        </row>
        <row r="150">
          <cell r="A150" t="str">
            <v>Lancaster</v>
          </cell>
          <cell r="B150">
            <v>81833</v>
          </cell>
          <cell r="C150" t="str">
            <v>NO</v>
          </cell>
          <cell r="D150">
            <v>3</v>
          </cell>
        </row>
        <row r="151">
          <cell r="A151" t="str">
            <v>Lanesborough</v>
          </cell>
          <cell r="B151">
            <v>72708</v>
          </cell>
          <cell r="C151" t="str">
            <v>NO</v>
          </cell>
          <cell r="D151">
            <v>1</v>
          </cell>
        </row>
        <row r="152">
          <cell r="A152" t="str">
            <v>Lawrence</v>
          </cell>
          <cell r="B152">
            <v>34496</v>
          </cell>
          <cell r="C152" t="str">
            <v>YES</v>
          </cell>
          <cell r="D152">
            <v>4</v>
          </cell>
        </row>
        <row r="153">
          <cell r="A153" t="str">
            <v>Lee</v>
          </cell>
          <cell r="B153">
            <v>59019</v>
          </cell>
          <cell r="C153" t="str">
            <v>YES</v>
          </cell>
          <cell r="D153">
            <v>1</v>
          </cell>
        </row>
        <row r="154">
          <cell r="A154" t="str">
            <v>Leicester</v>
          </cell>
          <cell r="B154">
            <v>68790</v>
          </cell>
          <cell r="C154" t="str">
            <v>NO</v>
          </cell>
          <cell r="D154">
            <v>3</v>
          </cell>
        </row>
        <row r="155">
          <cell r="A155" t="str">
            <v>Lenox</v>
          </cell>
          <cell r="B155">
            <v>51201</v>
          </cell>
          <cell r="C155" t="str">
            <v>YES</v>
          </cell>
          <cell r="D155">
            <v>1</v>
          </cell>
        </row>
        <row r="156">
          <cell r="A156" t="str">
            <v>Leominster</v>
          </cell>
          <cell r="B156">
            <v>59263</v>
          </cell>
          <cell r="C156" t="str">
            <v>YES</v>
          </cell>
          <cell r="D156">
            <v>3</v>
          </cell>
        </row>
        <row r="157">
          <cell r="A157" t="str">
            <v>Leverett</v>
          </cell>
          <cell r="B157">
            <v>78125</v>
          </cell>
          <cell r="C157" t="str">
            <v>NO</v>
          </cell>
          <cell r="D157">
            <v>2</v>
          </cell>
        </row>
        <row r="158">
          <cell r="A158" t="str">
            <v>Lexington</v>
          </cell>
          <cell r="B158">
            <v>137456</v>
          </cell>
          <cell r="C158" t="str">
            <v>NO</v>
          </cell>
          <cell r="D158">
            <v>4</v>
          </cell>
        </row>
        <row r="159">
          <cell r="A159" t="str">
            <v>Leyden</v>
          </cell>
          <cell r="B159">
            <v>74375</v>
          </cell>
          <cell r="C159" t="str">
            <v>NO</v>
          </cell>
          <cell r="D159">
            <v>2</v>
          </cell>
        </row>
        <row r="160">
          <cell r="A160" t="str">
            <v>Lincoln</v>
          </cell>
          <cell r="B160">
            <v>127763</v>
          </cell>
          <cell r="C160" t="str">
            <v>NO</v>
          </cell>
          <cell r="D160">
            <v>4</v>
          </cell>
        </row>
        <row r="161">
          <cell r="A161" t="str">
            <v>Littleton</v>
          </cell>
          <cell r="B161">
            <v>111652</v>
          </cell>
          <cell r="C161" t="str">
            <v>NO</v>
          </cell>
          <cell r="D161">
            <v>3</v>
          </cell>
        </row>
        <row r="162">
          <cell r="A162" t="str">
            <v>Longmeadow</v>
          </cell>
          <cell r="B162">
            <v>108835</v>
          </cell>
          <cell r="C162" t="str">
            <v>NO</v>
          </cell>
          <cell r="D162">
            <v>2</v>
          </cell>
        </row>
        <row r="163">
          <cell r="A163" t="str">
            <v>Lowell</v>
          </cell>
          <cell r="B163">
            <v>49164</v>
          </cell>
          <cell r="C163" t="str">
            <v>YES</v>
          </cell>
          <cell r="D163">
            <v>4</v>
          </cell>
        </row>
        <row r="164">
          <cell r="A164" t="str">
            <v>Ludlow</v>
          </cell>
          <cell r="B164">
            <v>61410</v>
          </cell>
          <cell r="C164" t="str">
            <v>YES</v>
          </cell>
          <cell r="D164">
            <v>2</v>
          </cell>
        </row>
        <row r="165">
          <cell r="A165" t="str">
            <v>Lunenburg</v>
          </cell>
          <cell r="B165">
            <v>71055</v>
          </cell>
          <cell r="C165" t="str">
            <v>NO</v>
          </cell>
          <cell r="D165">
            <v>3</v>
          </cell>
        </row>
        <row r="166">
          <cell r="A166" t="str">
            <v>Lynn</v>
          </cell>
          <cell r="B166">
            <v>47195</v>
          </cell>
          <cell r="C166" t="str">
            <v>YES</v>
          </cell>
          <cell r="D166">
            <v>4</v>
          </cell>
        </row>
        <row r="167">
          <cell r="A167" t="str">
            <v>Lynnfield</v>
          </cell>
          <cell r="B167">
            <v>114816</v>
          </cell>
          <cell r="C167" t="str">
            <v>NO</v>
          </cell>
          <cell r="D167">
            <v>4</v>
          </cell>
        </row>
        <row r="168">
          <cell r="A168" t="str">
            <v>Malden</v>
          </cell>
          <cell r="B168">
            <v>55523</v>
          </cell>
          <cell r="C168" t="str">
            <v>YES</v>
          </cell>
          <cell r="D168">
            <v>4</v>
          </cell>
        </row>
        <row r="169">
          <cell r="A169" t="str">
            <v>Manchester-by-the-Sea</v>
          </cell>
          <cell r="B169">
            <v>89313</v>
          </cell>
          <cell r="C169" t="str">
            <v>NO</v>
          </cell>
          <cell r="D169">
            <v>4</v>
          </cell>
        </row>
        <row r="170">
          <cell r="A170" t="str">
            <v>Mansfield</v>
          </cell>
          <cell r="B170">
            <v>93082</v>
          </cell>
          <cell r="C170" t="str">
            <v>NO</v>
          </cell>
          <cell r="D170">
            <v>5</v>
          </cell>
        </row>
        <row r="171">
          <cell r="A171" t="str">
            <v>Marblehead</v>
          </cell>
          <cell r="B171">
            <v>100709</v>
          </cell>
          <cell r="C171" t="str">
            <v>NO</v>
          </cell>
          <cell r="D171">
            <v>4</v>
          </cell>
        </row>
        <row r="172">
          <cell r="A172" t="str">
            <v>Marion</v>
          </cell>
          <cell r="B172">
            <v>76607</v>
          </cell>
          <cell r="C172" t="str">
            <v>NO</v>
          </cell>
          <cell r="D172">
            <v>5</v>
          </cell>
        </row>
        <row r="173">
          <cell r="A173" t="str">
            <v>Marlborough</v>
          </cell>
          <cell r="B173">
            <v>71424</v>
          </cell>
          <cell r="C173" t="str">
            <v>NO</v>
          </cell>
          <cell r="D173">
            <v>3</v>
          </cell>
        </row>
        <row r="174">
          <cell r="A174" t="str">
            <v>Marshfield</v>
          </cell>
          <cell r="B174">
            <v>89702</v>
          </cell>
          <cell r="C174" t="str">
            <v>NO</v>
          </cell>
          <cell r="D174">
            <v>5</v>
          </cell>
        </row>
        <row r="175">
          <cell r="A175" t="str">
            <v>Mashpee</v>
          </cell>
          <cell r="B175">
            <v>65768</v>
          </cell>
          <cell r="C175" t="str">
            <v>YES</v>
          </cell>
          <cell r="D175">
            <v>5</v>
          </cell>
        </row>
        <row r="176">
          <cell r="A176" t="str">
            <v>Mattapoisett</v>
          </cell>
          <cell r="B176">
            <v>78216</v>
          </cell>
          <cell r="C176" t="str">
            <v>NO</v>
          </cell>
          <cell r="D176">
            <v>5</v>
          </cell>
        </row>
        <row r="177">
          <cell r="A177" t="str">
            <v>Maynard</v>
          </cell>
          <cell r="B177">
            <v>79252</v>
          </cell>
          <cell r="C177" t="str">
            <v>NO</v>
          </cell>
          <cell r="D177">
            <v>3</v>
          </cell>
        </row>
        <row r="178">
          <cell r="A178" t="str">
            <v>Medfield</v>
          </cell>
          <cell r="B178">
            <v>143641</v>
          </cell>
          <cell r="C178" t="str">
            <v>NO</v>
          </cell>
          <cell r="D178">
            <v>3</v>
          </cell>
        </row>
        <row r="179">
          <cell r="A179" t="str">
            <v>Medford</v>
          </cell>
          <cell r="B179">
            <v>77868</v>
          </cell>
          <cell r="C179" t="str">
            <v>NO</v>
          </cell>
          <cell r="D179">
            <v>4</v>
          </cell>
        </row>
        <row r="180">
          <cell r="A180" t="str">
            <v>Medway</v>
          </cell>
          <cell r="B180">
            <v>109841</v>
          </cell>
          <cell r="C180" t="str">
            <v>NO</v>
          </cell>
          <cell r="D180">
            <v>3</v>
          </cell>
        </row>
        <row r="181">
          <cell r="A181" t="str">
            <v>Melrose</v>
          </cell>
          <cell r="B181">
            <v>86409</v>
          </cell>
          <cell r="C181" t="str">
            <v>NO</v>
          </cell>
          <cell r="D181">
            <v>4</v>
          </cell>
        </row>
        <row r="182">
          <cell r="A182" t="str">
            <v>Mendon</v>
          </cell>
          <cell r="B182">
            <v>112104</v>
          </cell>
          <cell r="C182" t="str">
            <v>NO</v>
          </cell>
          <cell r="D182">
            <v>3</v>
          </cell>
        </row>
        <row r="183">
          <cell r="A183" t="str">
            <v>Merrimac</v>
          </cell>
          <cell r="B183">
            <v>80508</v>
          </cell>
          <cell r="C183" t="str">
            <v>NO</v>
          </cell>
          <cell r="D183">
            <v>4</v>
          </cell>
        </row>
        <row r="184">
          <cell r="A184" t="str">
            <v>Methuen</v>
          </cell>
          <cell r="B184">
            <v>68587</v>
          </cell>
          <cell r="C184" t="str">
            <v>NO</v>
          </cell>
          <cell r="D184">
            <v>4</v>
          </cell>
        </row>
        <row r="185">
          <cell r="A185" t="str">
            <v>Middleborough</v>
          </cell>
          <cell r="B185">
            <v>75727</v>
          </cell>
          <cell r="C185" t="str">
            <v>NO</v>
          </cell>
          <cell r="D185">
            <v>5</v>
          </cell>
        </row>
        <row r="186">
          <cell r="A186" t="str">
            <v>Middlefield</v>
          </cell>
          <cell r="B186">
            <v>78214</v>
          </cell>
          <cell r="C186" t="str">
            <v>NO</v>
          </cell>
          <cell r="D186">
            <v>1</v>
          </cell>
        </row>
        <row r="187">
          <cell r="A187" t="str">
            <v>Middleton</v>
          </cell>
          <cell r="B187">
            <v>105646</v>
          </cell>
          <cell r="C187" t="str">
            <v>NO</v>
          </cell>
          <cell r="D187">
            <v>4</v>
          </cell>
        </row>
        <row r="188">
          <cell r="A188" t="str">
            <v>Milford</v>
          </cell>
          <cell r="B188">
            <v>68007</v>
          </cell>
          <cell r="C188" t="str">
            <v>NO</v>
          </cell>
          <cell r="D188">
            <v>3</v>
          </cell>
        </row>
        <row r="189">
          <cell r="A189" t="str">
            <v>Millbury</v>
          </cell>
          <cell r="B189">
            <v>71676</v>
          </cell>
          <cell r="C189" t="str">
            <v>NO</v>
          </cell>
          <cell r="D189">
            <v>3</v>
          </cell>
        </row>
        <row r="190">
          <cell r="A190" t="str">
            <v>Millis</v>
          </cell>
          <cell r="B190">
            <v>96773</v>
          </cell>
          <cell r="C190" t="str">
            <v>NO</v>
          </cell>
          <cell r="D190">
            <v>3</v>
          </cell>
        </row>
        <row r="191">
          <cell r="A191" t="str">
            <v>Millville</v>
          </cell>
          <cell r="B191">
            <v>88281</v>
          </cell>
          <cell r="C191" t="str">
            <v>NO</v>
          </cell>
          <cell r="D191">
            <v>3</v>
          </cell>
        </row>
        <row r="192">
          <cell r="A192" t="str">
            <v>Milton</v>
          </cell>
          <cell r="B192">
            <v>113087</v>
          </cell>
          <cell r="C192" t="str">
            <v>NO</v>
          </cell>
          <cell r="D192">
            <v>6</v>
          </cell>
        </row>
        <row r="193">
          <cell r="A193" t="str">
            <v>Monroe</v>
          </cell>
          <cell r="B193">
            <v>32083</v>
          </cell>
          <cell r="C193" t="str">
            <v>YES</v>
          </cell>
          <cell r="D193">
            <v>1</v>
          </cell>
        </row>
        <row r="194">
          <cell r="A194" t="str">
            <v>Monson</v>
          </cell>
          <cell r="B194">
            <v>66389</v>
          </cell>
          <cell r="C194" t="str">
            <v>YES</v>
          </cell>
          <cell r="D194">
            <v>2</v>
          </cell>
        </row>
        <row r="195">
          <cell r="A195" t="str">
            <v>Montague</v>
          </cell>
          <cell r="B195">
            <v>47236</v>
          </cell>
          <cell r="C195" t="str">
            <v>YES</v>
          </cell>
          <cell r="D195">
            <v>2</v>
          </cell>
        </row>
        <row r="196">
          <cell r="A196" t="str">
            <v>Monterey</v>
          </cell>
          <cell r="B196">
            <v>48750</v>
          </cell>
          <cell r="C196" t="str">
            <v>YES</v>
          </cell>
          <cell r="D196">
            <v>1</v>
          </cell>
        </row>
        <row r="197">
          <cell r="A197" t="str">
            <v>Montgomery</v>
          </cell>
          <cell r="B197">
            <v>78333</v>
          </cell>
          <cell r="C197" t="str">
            <v>NO</v>
          </cell>
          <cell r="D197">
            <v>1</v>
          </cell>
        </row>
        <row r="198">
          <cell r="A198" t="str">
            <v>Mount Washington</v>
          </cell>
          <cell r="B198">
            <v>65417</v>
          </cell>
          <cell r="C198" t="str">
            <v>YES</v>
          </cell>
          <cell r="D198">
            <v>1</v>
          </cell>
        </row>
        <row r="199">
          <cell r="A199" t="str">
            <v>Nahant</v>
          </cell>
          <cell r="B199">
            <v>65083</v>
          </cell>
          <cell r="C199" t="str">
            <v>YES</v>
          </cell>
          <cell r="D199">
            <v>4</v>
          </cell>
        </row>
        <row r="200">
          <cell r="A200" t="str">
            <v>Nantucket</v>
          </cell>
          <cell r="B200">
            <v>86529</v>
          </cell>
          <cell r="C200" t="str">
            <v>NO</v>
          </cell>
          <cell r="D200">
            <v>5</v>
          </cell>
        </row>
        <row r="201">
          <cell r="A201" t="str">
            <v>Natick</v>
          </cell>
          <cell r="B201">
            <v>98902</v>
          </cell>
          <cell r="C201" t="str">
            <v>NO</v>
          </cell>
          <cell r="D201">
            <v>3</v>
          </cell>
        </row>
        <row r="202">
          <cell r="A202" t="str">
            <v>Needham</v>
          </cell>
          <cell r="B202">
            <v>129154</v>
          </cell>
          <cell r="C202" t="str">
            <v>NO</v>
          </cell>
          <cell r="D202">
            <v>6</v>
          </cell>
        </row>
        <row r="203">
          <cell r="A203" t="str">
            <v>New Ashford</v>
          </cell>
          <cell r="B203">
            <v>73750</v>
          </cell>
          <cell r="C203" t="str">
            <v>NO</v>
          </cell>
          <cell r="D203">
            <v>1</v>
          </cell>
        </row>
        <row r="204">
          <cell r="A204" t="str">
            <v>New Bedford</v>
          </cell>
          <cell r="B204">
            <v>36813</v>
          </cell>
          <cell r="C204" t="str">
            <v>YES</v>
          </cell>
          <cell r="D204">
            <v>5</v>
          </cell>
        </row>
        <row r="205">
          <cell r="A205" t="str">
            <v>New Braintree</v>
          </cell>
          <cell r="B205">
            <v>81136</v>
          </cell>
          <cell r="C205" t="str">
            <v>NO</v>
          </cell>
          <cell r="D205">
            <v>2</v>
          </cell>
        </row>
        <row r="206">
          <cell r="A206" t="str">
            <v>New Marlborough</v>
          </cell>
          <cell r="B206">
            <v>64559</v>
          </cell>
          <cell r="C206" t="str">
            <v>YES</v>
          </cell>
          <cell r="D206">
            <v>1</v>
          </cell>
        </row>
        <row r="207">
          <cell r="A207" t="str">
            <v>New Salem</v>
          </cell>
          <cell r="B207">
            <v>78667</v>
          </cell>
          <cell r="C207" t="str">
            <v>NO</v>
          </cell>
          <cell r="D207">
            <v>2</v>
          </cell>
        </row>
        <row r="208">
          <cell r="A208" t="str">
            <v>Newbury</v>
          </cell>
          <cell r="B208">
            <v>95827</v>
          </cell>
          <cell r="C208" t="str">
            <v>NO</v>
          </cell>
          <cell r="D208">
            <v>4</v>
          </cell>
        </row>
        <row r="209">
          <cell r="A209" t="str">
            <v>Newburyport</v>
          </cell>
          <cell r="B209">
            <v>83149</v>
          </cell>
          <cell r="C209" t="str">
            <v>NO</v>
          </cell>
          <cell r="D209">
            <v>4</v>
          </cell>
        </row>
        <row r="210">
          <cell r="A210" t="str">
            <v>Newton</v>
          </cell>
          <cell r="B210">
            <v>118639</v>
          </cell>
          <cell r="C210" t="str">
            <v>NO</v>
          </cell>
          <cell r="D210">
            <v>6</v>
          </cell>
        </row>
        <row r="211">
          <cell r="A211" t="str">
            <v>Norfolk</v>
          </cell>
          <cell r="B211">
            <v>143682</v>
          </cell>
          <cell r="C211" t="str">
            <v>NO</v>
          </cell>
          <cell r="D211">
            <v>5</v>
          </cell>
        </row>
        <row r="212">
          <cell r="A212" t="str">
            <v>North Adams</v>
          </cell>
          <cell r="B212">
            <v>37654</v>
          </cell>
          <cell r="C212" t="str">
            <v>YES</v>
          </cell>
          <cell r="D212">
            <v>1</v>
          </cell>
        </row>
        <row r="213">
          <cell r="A213" t="str">
            <v>North Andover</v>
          </cell>
          <cell r="B213">
            <v>100544</v>
          </cell>
          <cell r="C213" t="str">
            <v>NO</v>
          </cell>
          <cell r="D213">
            <v>4</v>
          </cell>
        </row>
        <row r="214">
          <cell r="A214" t="str">
            <v>North Attleborough</v>
          </cell>
          <cell r="B214">
            <v>81847</v>
          </cell>
          <cell r="C214" t="str">
            <v>NO</v>
          </cell>
          <cell r="D214">
            <v>5</v>
          </cell>
        </row>
        <row r="215">
          <cell r="A215" t="str">
            <v>North Brookfield</v>
          </cell>
          <cell r="B215">
            <v>58438</v>
          </cell>
          <cell r="C215" t="str">
            <v>YES</v>
          </cell>
          <cell r="D215">
            <v>3</v>
          </cell>
        </row>
        <row r="216">
          <cell r="A216" t="str">
            <v>North Reading</v>
          </cell>
          <cell r="B216">
            <v>112419</v>
          </cell>
          <cell r="C216" t="str">
            <v>NO</v>
          </cell>
          <cell r="D216">
            <v>4</v>
          </cell>
        </row>
        <row r="217">
          <cell r="A217" t="str">
            <v>Northampton</v>
          </cell>
          <cell r="B217">
            <v>58179</v>
          </cell>
          <cell r="C217" t="str">
            <v>YES</v>
          </cell>
          <cell r="D217">
            <v>2</v>
          </cell>
        </row>
        <row r="218">
          <cell r="A218" t="str">
            <v>Northborough</v>
          </cell>
          <cell r="B218">
            <v>107111</v>
          </cell>
          <cell r="C218" t="str">
            <v>NO</v>
          </cell>
          <cell r="D218">
            <v>3</v>
          </cell>
        </row>
        <row r="219">
          <cell r="A219" t="str">
            <v>Northbridge</v>
          </cell>
          <cell r="B219">
            <v>70399</v>
          </cell>
          <cell r="C219" t="str">
            <v>NO</v>
          </cell>
          <cell r="D219">
            <v>3</v>
          </cell>
        </row>
        <row r="220">
          <cell r="A220" t="str">
            <v>Northfield</v>
          </cell>
          <cell r="B220">
            <v>60721</v>
          </cell>
          <cell r="C220" t="str">
            <v>YES</v>
          </cell>
          <cell r="D220">
            <v>2</v>
          </cell>
        </row>
        <row r="221">
          <cell r="A221" t="str">
            <v>Norton</v>
          </cell>
          <cell r="B221">
            <v>80806</v>
          </cell>
          <cell r="C221" t="str">
            <v>NO</v>
          </cell>
          <cell r="D221">
            <v>5</v>
          </cell>
        </row>
        <row r="222">
          <cell r="A222" t="str">
            <v>Norwell</v>
          </cell>
          <cell r="B222">
            <v>110671</v>
          </cell>
          <cell r="C222" t="str">
            <v>NO</v>
          </cell>
          <cell r="D222">
            <v>5</v>
          </cell>
        </row>
        <row r="223">
          <cell r="A223" t="str">
            <v>Norwood</v>
          </cell>
          <cell r="B223">
            <v>79963</v>
          </cell>
          <cell r="C223" t="str">
            <v>NO</v>
          </cell>
          <cell r="D223">
            <v>5</v>
          </cell>
        </row>
        <row r="224">
          <cell r="A224" t="str">
            <v>Oak Bluffs</v>
          </cell>
          <cell r="B224">
            <v>80225</v>
          </cell>
          <cell r="C224" t="str">
            <v>NO</v>
          </cell>
          <cell r="D224">
            <v>5</v>
          </cell>
        </row>
        <row r="225">
          <cell r="A225" t="str">
            <v>Oakham</v>
          </cell>
          <cell r="B225">
            <v>80577</v>
          </cell>
          <cell r="C225" t="str">
            <v>NO</v>
          </cell>
          <cell r="D225">
            <v>3</v>
          </cell>
        </row>
        <row r="226">
          <cell r="A226" t="str">
            <v>Orange</v>
          </cell>
          <cell r="B226">
            <v>41473</v>
          </cell>
          <cell r="C226" t="str">
            <v>YES</v>
          </cell>
          <cell r="D226">
            <v>2</v>
          </cell>
        </row>
        <row r="227">
          <cell r="A227" t="str">
            <v>Orleans</v>
          </cell>
          <cell r="B227">
            <v>58235</v>
          </cell>
          <cell r="C227" t="str">
            <v>YES</v>
          </cell>
          <cell r="D227">
            <v>5</v>
          </cell>
        </row>
        <row r="228">
          <cell r="A228" t="str">
            <v>Otis</v>
          </cell>
          <cell r="B228">
            <v>55833</v>
          </cell>
          <cell r="C228" t="str">
            <v>YES</v>
          </cell>
          <cell r="D228">
            <v>1</v>
          </cell>
        </row>
        <row r="229">
          <cell r="A229" t="str">
            <v>Oxford</v>
          </cell>
          <cell r="B229">
            <v>70016</v>
          </cell>
          <cell r="C229" t="str">
            <v>NO</v>
          </cell>
          <cell r="D229">
            <v>3</v>
          </cell>
        </row>
        <row r="230">
          <cell r="A230" t="str">
            <v>Palmer</v>
          </cell>
          <cell r="B230">
            <v>51846</v>
          </cell>
          <cell r="C230" t="str">
            <v>YES</v>
          </cell>
          <cell r="D230">
            <v>2</v>
          </cell>
        </row>
        <row r="231">
          <cell r="A231" t="str">
            <v>Paxton</v>
          </cell>
          <cell r="B231">
            <v>99375</v>
          </cell>
          <cell r="C231" t="str">
            <v>NO</v>
          </cell>
          <cell r="D231">
            <v>3</v>
          </cell>
        </row>
        <row r="232">
          <cell r="A232" t="str">
            <v>Peabody</v>
          </cell>
          <cell r="B232">
            <v>62234</v>
          </cell>
          <cell r="C232" t="str">
            <v>YES</v>
          </cell>
          <cell r="D232">
            <v>4</v>
          </cell>
        </row>
        <row r="233">
          <cell r="A233" t="str">
            <v>Pelham</v>
          </cell>
          <cell r="B233">
            <v>88462</v>
          </cell>
          <cell r="C233" t="str">
            <v>NO</v>
          </cell>
          <cell r="D233">
            <v>2</v>
          </cell>
        </row>
        <row r="234">
          <cell r="A234" t="str">
            <v>Pembroke</v>
          </cell>
          <cell r="B234">
            <v>89954</v>
          </cell>
          <cell r="C234" t="str">
            <v>NO</v>
          </cell>
          <cell r="D234">
            <v>5</v>
          </cell>
        </row>
        <row r="235">
          <cell r="A235" t="str">
            <v>Pepperell</v>
          </cell>
          <cell r="B235">
            <v>77767</v>
          </cell>
          <cell r="C235" t="str">
            <v>NO</v>
          </cell>
          <cell r="D235">
            <v>3</v>
          </cell>
        </row>
        <row r="236">
          <cell r="A236" t="str">
            <v>Peru</v>
          </cell>
          <cell r="B236">
            <v>68971</v>
          </cell>
          <cell r="C236" t="str">
            <v>NO</v>
          </cell>
          <cell r="D236">
            <v>1</v>
          </cell>
        </row>
        <row r="237">
          <cell r="A237" t="str">
            <v>Petersham</v>
          </cell>
          <cell r="B237">
            <v>65625</v>
          </cell>
          <cell r="C237" t="str">
            <v>YES</v>
          </cell>
          <cell r="D237">
            <v>2</v>
          </cell>
        </row>
        <row r="238">
          <cell r="A238" t="str">
            <v>Phillipston</v>
          </cell>
          <cell r="B238">
            <v>78490</v>
          </cell>
          <cell r="C238" t="str">
            <v>NO</v>
          </cell>
          <cell r="D238">
            <v>2</v>
          </cell>
        </row>
        <row r="239">
          <cell r="A239" t="str">
            <v>Pittsfield</v>
          </cell>
          <cell r="B239">
            <v>43489</v>
          </cell>
          <cell r="C239" t="str">
            <v>YES</v>
          </cell>
          <cell r="D239">
            <v>1</v>
          </cell>
        </row>
        <row r="240">
          <cell r="A240" t="str">
            <v>Plainfield</v>
          </cell>
          <cell r="B240">
            <v>57188</v>
          </cell>
          <cell r="C240" t="str">
            <v>YES</v>
          </cell>
          <cell r="D240">
            <v>1</v>
          </cell>
        </row>
        <row r="241">
          <cell r="A241" t="str">
            <v>Plainville</v>
          </cell>
          <cell r="B241">
            <v>78516</v>
          </cell>
          <cell r="C241" t="str">
            <v>NO</v>
          </cell>
          <cell r="D241">
            <v>5</v>
          </cell>
        </row>
        <row r="242">
          <cell r="A242" t="str">
            <v>Plymouth</v>
          </cell>
          <cell r="B242">
            <v>76925</v>
          </cell>
          <cell r="C242" t="str">
            <v>NO</v>
          </cell>
          <cell r="D242">
            <v>5</v>
          </cell>
        </row>
        <row r="243">
          <cell r="A243" t="str">
            <v>Plympton</v>
          </cell>
          <cell r="B243">
            <v>94505</v>
          </cell>
          <cell r="C243" t="str">
            <v>NO</v>
          </cell>
          <cell r="D243">
            <v>5</v>
          </cell>
        </row>
        <row r="244">
          <cell r="A244" t="str">
            <v>Princeton</v>
          </cell>
          <cell r="B244">
            <v>114688</v>
          </cell>
          <cell r="C244" t="str">
            <v>NO</v>
          </cell>
          <cell r="D244">
            <v>3</v>
          </cell>
        </row>
        <row r="245">
          <cell r="A245" t="str">
            <v>Provincetown</v>
          </cell>
          <cell r="B245">
            <v>41250</v>
          </cell>
          <cell r="C245" t="str">
            <v>YES</v>
          </cell>
          <cell r="D245">
            <v>5</v>
          </cell>
        </row>
        <row r="246">
          <cell r="A246" t="str">
            <v>Quincy</v>
          </cell>
          <cell r="B246">
            <v>62710</v>
          </cell>
          <cell r="C246" t="str">
            <v>YES</v>
          </cell>
          <cell r="D246">
            <v>6</v>
          </cell>
        </row>
        <row r="247">
          <cell r="A247" t="str">
            <v>Randolph</v>
          </cell>
          <cell r="B247">
            <v>63259</v>
          </cell>
          <cell r="C247" t="str">
            <v>YES</v>
          </cell>
          <cell r="D247">
            <v>6</v>
          </cell>
        </row>
        <row r="248">
          <cell r="A248" t="str">
            <v>Raynham</v>
          </cell>
          <cell r="B248">
            <v>80056</v>
          </cell>
          <cell r="C248" t="str">
            <v>NO</v>
          </cell>
          <cell r="D248">
            <v>5</v>
          </cell>
        </row>
        <row r="249">
          <cell r="A249" t="str">
            <v>Reading</v>
          </cell>
          <cell r="B249">
            <v>103913</v>
          </cell>
          <cell r="C249" t="str">
            <v>NO</v>
          </cell>
          <cell r="D249">
            <v>4</v>
          </cell>
        </row>
        <row r="250">
          <cell r="A250" t="str">
            <v>Rehoboth</v>
          </cell>
          <cell r="B250">
            <v>85691</v>
          </cell>
          <cell r="C250" t="str">
            <v>NO</v>
          </cell>
          <cell r="D250">
            <v>5</v>
          </cell>
        </row>
        <row r="251">
          <cell r="A251" t="str">
            <v>Revere</v>
          </cell>
          <cell r="B251">
            <v>50900</v>
          </cell>
          <cell r="C251" t="str">
            <v>YES</v>
          </cell>
          <cell r="D251">
            <v>4</v>
          </cell>
        </row>
        <row r="252">
          <cell r="A252" t="str">
            <v>Richmond</v>
          </cell>
          <cell r="B252">
            <v>77396</v>
          </cell>
          <cell r="C252" t="str">
            <v>NO</v>
          </cell>
          <cell r="D252">
            <v>1</v>
          </cell>
        </row>
        <row r="253">
          <cell r="A253" t="str">
            <v>Rochester</v>
          </cell>
          <cell r="B253">
            <v>94688</v>
          </cell>
          <cell r="C253" t="str">
            <v>NO</v>
          </cell>
          <cell r="D253">
            <v>5</v>
          </cell>
        </row>
        <row r="254">
          <cell r="A254" t="str">
            <v>Rockland</v>
          </cell>
          <cell r="B254">
            <v>66860</v>
          </cell>
          <cell r="C254" t="str">
            <v>YES</v>
          </cell>
          <cell r="D254">
            <v>5</v>
          </cell>
        </row>
        <row r="255">
          <cell r="A255" t="str">
            <v>Rockport</v>
          </cell>
          <cell r="B255">
            <v>70288</v>
          </cell>
          <cell r="C255" t="str">
            <v>NO</v>
          </cell>
          <cell r="D255">
            <v>4</v>
          </cell>
        </row>
        <row r="256">
          <cell r="A256" t="str">
            <v>Rowe</v>
          </cell>
          <cell r="B256">
            <v>54375</v>
          </cell>
          <cell r="C256" t="str">
            <v>YES</v>
          </cell>
          <cell r="D256">
            <v>1</v>
          </cell>
        </row>
        <row r="257">
          <cell r="A257" t="str">
            <v>Rowley</v>
          </cell>
          <cell r="B257">
            <v>85994</v>
          </cell>
          <cell r="C257" t="str">
            <v>NO</v>
          </cell>
          <cell r="D257">
            <v>4</v>
          </cell>
        </row>
        <row r="258">
          <cell r="A258" t="str">
            <v>Royalston</v>
          </cell>
          <cell r="B258">
            <v>60568</v>
          </cell>
          <cell r="C258" t="str">
            <v>YES</v>
          </cell>
          <cell r="D258">
            <v>2</v>
          </cell>
        </row>
        <row r="259">
          <cell r="A259" t="str">
            <v>Russell</v>
          </cell>
          <cell r="B259">
            <v>68750</v>
          </cell>
          <cell r="C259" t="str">
            <v>NO</v>
          </cell>
          <cell r="D259">
            <v>1</v>
          </cell>
        </row>
        <row r="260">
          <cell r="A260" t="str">
            <v>Rutland</v>
          </cell>
          <cell r="B260">
            <v>91033</v>
          </cell>
          <cell r="C260" t="str">
            <v>NO</v>
          </cell>
          <cell r="D260">
            <v>3</v>
          </cell>
        </row>
        <row r="261">
          <cell r="A261" t="str">
            <v>Salem</v>
          </cell>
          <cell r="B261">
            <v>59044</v>
          </cell>
          <cell r="C261" t="str">
            <v>YES</v>
          </cell>
          <cell r="D261">
            <v>4</v>
          </cell>
        </row>
        <row r="262">
          <cell r="A262" t="str">
            <v>Salisbury</v>
          </cell>
          <cell r="B262">
            <v>75995</v>
          </cell>
          <cell r="C262" t="str">
            <v>NO</v>
          </cell>
          <cell r="D262">
            <v>4</v>
          </cell>
        </row>
        <row r="263">
          <cell r="A263" t="str">
            <v>Sandisfield</v>
          </cell>
          <cell r="B263">
            <v>56250</v>
          </cell>
          <cell r="C263" t="str">
            <v>YES</v>
          </cell>
          <cell r="D263">
            <v>1</v>
          </cell>
        </row>
        <row r="264">
          <cell r="A264" t="str">
            <v>Sandwich</v>
          </cell>
          <cell r="B264">
            <v>84167</v>
          </cell>
          <cell r="C264" t="str">
            <v>NO</v>
          </cell>
          <cell r="D264">
            <v>5</v>
          </cell>
        </row>
        <row r="265">
          <cell r="A265" t="str">
            <v>Saugus</v>
          </cell>
          <cell r="B265">
            <v>76141</v>
          </cell>
          <cell r="C265" t="str">
            <v>NO</v>
          </cell>
          <cell r="D265">
            <v>4</v>
          </cell>
        </row>
        <row r="266">
          <cell r="A266" t="str">
            <v>Savoy</v>
          </cell>
          <cell r="B266">
            <v>57222</v>
          </cell>
          <cell r="C266" t="str">
            <v>YES</v>
          </cell>
          <cell r="D266">
            <v>1</v>
          </cell>
        </row>
        <row r="267">
          <cell r="A267" t="str">
            <v>Scituate</v>
          </cell>
          <cell r="B267">
            <v>102577</v>
          </cell>
          <cell r="C267" t="str">
            <v>NO</v>
          </cell>
          <cell r="D267">
            <v>5</v>
          </cell>
        </row>
        <row r="268">
          <cell r="A268" t="str">
            <v>Seekonk</v>
          </cell>
          <cell r="B268">
            <v>74242</v>
          </cell>
          <cell r="C268" t="str">
            <v>NO</v>
          </cell>
          <cell r="D268">
            <v>5</v>
          </cell>
        </row>
        <row r="269">
          <cell r="A269" t="str">
            <v>Sharon</v>
          </cell>
          <cell r="B269">
            <v>127413</v>
          </cell>
          <cell r="C269" t="str">
            <v>NO</v>
          </cell>
          <cell r="D269">
            <v>5</v>
          </cell>
        </row>
        <row r="270">
          <cell r="A270" t="str">
            <v>Sheffield</v>
          </cell>
          <cell r="B270">
            <v>50530</v>
          </cell>
          <cell r="C270" t="str">
            <v>YES</v>
          </cell>
          <cell r="D270">
            <v>1</v>
          </cell>
        </row>
        <row r="271">
          <cell r="A271" t="str">
            <v>Shelburne</v>
          </cell>
          <cell r="B271">
            <v>54167</v>
          </cell>
          <cell r="C271" t="str">
            <v>YES</v>
          </cell>
          <cell r="D271">
            <v>1</v>
          </cell>
        </row>
        <row r="272">
          <cell r="A272" t="str">
            <v>Sherborn</v>
          </cell>
          <cell r="B272">
            <v>155564</v>
          </cell>
          <cell r="C272" t="str">
            <v>NO</v>
          </cell>
          <cell r="D272">
            <v>3</v>
          </cell>
        </row>
        <row r="273">
          <cell r="A273" t="str">
            <v>Shirley</v>
          </cell>
          <cell r="B273">
            <v>66453</v>
          </cell>
          <cell r="C273" t="str">
            <v>YES</v>
          </cell>
          <cell r="D273">
            <v>3</v>
          </cell>
        </row>
        <row r="274">
          <cell r="A274" t="str">
            <v>Shrewsbury</v>
          </cell>
          <cell r="B274">
            <v>97365</v>
          </cell>
          <cell r="C274" t="str">
            <v>NO</v>
          </cell>
          <cell r="D274">
            <v>3</v>
          </cell>
        </row>
        <row r="275">
          <cell r="A275" t="str">
            <v>Shutesbury</v>
          </cell>
          <cell r="B275">
            <v>73173</v>
          </cell>
          <cell r="C275" t="str">
            <v>NO</v>
          </cell>
          <cell r="D275">
            <v>2</v>
          </cell>
        </row>
        <row r="276">
          <cell r="A276" t="str">
            <v>Somerset</v>
          </cell>
          <cell r="B276">
            <v>72558</v>
          </cell>
          <cell r="C276" t="str">
            <v>NO</v>
          </cell>
          <cell r="D276">
            <v>5</v>
          </cell>
        </row>
        <row r="277">
          <cell r="A277" t="str">
            <v>Somerville</v>
          </cell>
          <cell r="B277">
            <v>66866</v>
          </cell>
          <cell r="C277" t="str">
            <v>YES</v>
          </cell>
          <cell r="D277">
            <v>4</v>
          </cell>
        </row>
        <row r="278">
          <cell r="A278" t="str">
            <v>South Hadley</v>
          </cell>
          <cell r="B278">
            <v>62803</v>
          </cell>
          <cell r="C278" t="str">
            <v>YES</v>
          </cell>
          <cell r="D278">
            <v>2</v>
          </cell>
        </row>
        <row r="279">
          <cell r="A279" t="str">
            <v>Southampton</v>
          </cell>
          <cell r="B279">
            <v>68693</v>
          </cell>
          <cell r="C279" t="str">
            <v>NO</v>
          </cell>
          <cell r="D279">
            <v>2</v>
          </cell>
        </row>
        <row r="280">
          <cell r="A280" t="str">
            <v>Southborough</v>
          </cell>
          <cell r="B280">
            <v>149375</v>
          </cell>
          <cell r="C280" t="str">
            <v>NO</v>
          </cell>
          <cell r="D280">
            <v>3</v>
          </cell>
        </row>
        <row r="281">
          <cell r="A281" t="str">
            <v>Southbridge</v>
          </cell>
          <cell r="B281">
            <v>42376</v>
          </cell>
          <cell r="C281" t="str">
            <v>YES</v>
          </cell>
          <cell r="D281">
            <v>3</v>
          </cell>
        </row>
        <row r="282">
          <cell r="A282" t="str">
            <v>Southwick</v>
          </cell>
          <cell r="B282">
            <v>81967</v>
          </cell>
          <cell r="C282" t="str">
            <v>NO</v>
          </cell>
          <cell r="D282">
            <v>2</v>
          </cell>
        </row>
        <row r="283">
          <cell r="A283" t="str">
            <v>Spencer</v>
          </cell>
          <cell r="B283">
            <v>60943</v>
          </cell>
          <cell r="C283" t="str">
            <v>YES</v>
          </cell>
          <cell r="D283">
            <v>3</v>
          </cell>
        </row>
        <row r="284">
          <cell r="A284" t="str">
            <v>Springfield</v>
          </cell>
          <cell r="B284">
            <v>34731</v>
          </cell>
          <cell r="C284" t="str">
            <v>YES</v>
          </cell>
          <cell r="D284">
            <v>2</v>
          </cell>
        </row>
        <row r="285">
          <cell r="A285" t="str">
            <v>Sterling</v>
          </cell>
          <cell r="B285">
            <v>90455</v>
          </cell>
          <cell r="C285" t="str">
            <v>NO</v>
          </cell>
          <cell r="D285">
            <v>3</v>
          </cell>
        </row>
        <row r="286">
          <cell r="A286" t="str">
            <v>Stockbridge</v>
          </cell>
          <cell r="B286">
            <v>57981</v>
          </cell>
          <cell r="C286" t="str">
            <v>YES</v>
          </cell>
          <cell r="D286">
            <v>1</v>
          </cell>
        </row>
        <row r="287">
          <cell r="A287" t="str">
            <v>Stoneham</v>
          </cell>
          <cell r="B287">
            <v>76218</v>
          </cell>
          <cell r="C287" t="str">
            <v>NO</v>
          </cell>
          <cell r="D287">
            <v>4</v>
          </cell>
        </row>
        <row r="288">
          <cell r="A288" t="str">
            <v>Stoughton</v>
          </cell>
          <cell r="B288">
            <v>74688</v>
          </cell>
          <cell r="C288" t="str">
            <v>NO</v>
          </cell>
          <cell r="D288">
            <v>5</v>
          </cell>
        </row>
        <row r="289">
          <cell r="A289" t="str">
            <v>Stow</v>
          </cell>
          <cell r="B289">
            <v>131500</v>
          </cell>
          <cell r="C289" t="str">
            <v>NO</v>
          </cell>
          <cell r="D289">
            <v>3</v>
          </cell>
        </row>
        <row r="290">
          <cell r="A290" t="str">
            <v>Sturbridge</v>
          </cell>
          <cell r="B290">
            <v>79711</v>
          </cell>
          <cell r="C290" t="str">
            <v>NO</v>
          </cell>
          <cell r="D290">
            <v>3</v>
          </cell>
        </row>
        <row r="291">
          <cell r="A291" t="str">
            <v>Sudbury</v>
          </cell>
          <cell r="B291">
            <v>169505</v>
          </cell>
          <cell r="C291" t="str">
            <v>NO</v>
          </cell>
          <cell r="D291">
            <v>3</v>
          </cell>
        </row>
        <row r="292">
          <cell r="A292" t="str">
            <v>Sunderland</v>
          </cell>
          <cell r="B292">
            <v>50417</v>
          </cell>
          <cell r="C292" t="str">
            <v>YES</v>
          </cell>
          <cell r="D292">
            <v>2</v>
          </cell>
        </row>
        <row r="293">
          <cell r="A293" t="str">
            <v>Sutton</v>
          </cell>
          <cell r="B293">
            <v>111804</v>
          </cell>
          <cell r="C293" t="str">
            <v>NO</v>
          </cell>
          <cell r="D293">
            <v>3</v>
          </cell>
        </row>
        <row r="294">
          <cell r="A294" t="str">
            <v>Swampscott</v>
          </cell>
          <cell r="B294">
            <v>96494</v>
          </cell>
          <cell r="C294" t="str">
            <v>NO</v>
          </cell>
          <cell r="D294">
            <v>4</v>
          </cell>
        </row>
        <row r="295">
          <cell r="A295" t="str">
            <v>Swansea</v>
          </cell>
          <cell r="B295">
            <v>77345</v>
          </cell>
          <cell r="C295" t="str">
            <v>NO</v>
          </cell>
          <cell r="D295">
            <v>5</v>
          </cell>
        </row>
        <row r="296">
          <cell r="A296" t="str">
            <v>Taunton</v>
          </cell>
          <cell r="B296">
            <v>52225</v>
          </cell>
          <cell r="C296" t="str">
            <v>YES</v>
          </cell>
          <cell r="D296">
            <v>5</v>
          </cell>
        </row>
        <row r="297">
          <cell r="A297" t="str">
            <v>Templeton</v>
          </cell>
          <cell r="B297">
            <v>68929</v>
          </cell>
          <cell r="C297" t="str">
            <v>NO</v>
          </cell>
          <cell r="D297">
            <v>2</v>
          </cell>
        </row>
        <row r="298">
          <cell r="A298" t="str">
            <v>Tewksbury</v>
          </cell>
          <cell r="B298">
            <v>87496</v>
          </cell>
          <cell r="C298" t="str">
            <v>NO</v>
          </cell>
          <cell r="D298">
            <v>4</v>
          </cell>
        </row>
        <row r="299">
          <cell r="A299" t="str">
            <v>Tisbury</v>
          </cell>
          <cell r="B299">
            <v>42727</v>
          </cell>
          <cell r="C299" t="str">
            <v>YES</v>
          </cell>
          <cell r="D299">
            <v>5</v>
          </cell>
        </row>
        <row r="300">
          <cell r="A300" t="str">
            <v>Tolland</v>
          </cell>
          <cell r="B300">
            <v>85750</v>
          </cell>
          <cell r="C300" t="str">
            <v>NO</v>
          </cell>
          <cell r="D300">
            <v>1</v>
          </cell>
        </row>
        <row r="301">
          <cell r="A301" t="str">
            <v>Topsfield</v>
          </cell>
          <cell r="B301">
            <v>121157</v>
          </cell>
          <cell r="C301" t="str">
            <v>NO</v>
          </cell>
          <cell r="D301">
            <v>4</v>
          </cell>
        </row>
        <row r="302">
          <cell r="A302" t="str">
            <v>Townsend</v>
          </cell>
          <cell r="B302">
            <v>82674</v>
          </cell>
          <cell r="C302" t="str">
            <v>NO</v>
          </cell>
          <cell r="D302">
            <v>3</v>
          </cell>
        </row>
        <row r="303">
          <cell r="A303" t="str">
            <v>Truro</v>
          </cell>
          <cell r="B303">
            <v>58060</v>
          </cell>
          <cell r="C303" t="str">
            <v>YES</v>
          </cell>
          <cell r="D303">
            <v>5</v>
          </cell>
        </row>
        <row r="304">
          <cell r="A304" t="str">
            <v>Tyngsborough</v>
          </cell>
          <cell r="B304">
            <v>93108</v>
          </cell>
          <cell r="C304" t="str">
            <v>NO</v>
          </cell>
          <cell r="D304">
            <v>4</v>
          </cell>
        </row>
        <row r="305">
          <cell r="A305" t="str">
            <v>Tyringham</v>
          </cell>
          <cell r="B305">
            <v>77750</v>
          </cell>
          <cell r="C305" t="str">
            <v>NO</v>
          </cell>
          <cell r="D305">
            <v>1</v>
          </cell>
        </row>
        <row r="306">
          <cell r="A306" t="str">
            <v>Upton</v>
          </cell>
          <cell r="B306">
            <v>111979</v>
          </cell>
          <cell r="C306" t="str">
            <v>NO</v>
          </cell>
          <cell r="D306">
            <v>3</v>
          </cell>
        </row>
        <row r="307">
          <cell r="A307" t="str">
            <v>Uxbridge</v>
          </cell>
          <cell r="B307">
            <v>86768</v>
          </cell>
          <cell r="C307" t="str">
            <v>NO</v>
          </cell>
          <cell r="D307">
            <v>3</v>
          </cell>
        </row>
        <row r="308">
          <cell r="A308" t="str">
            <v>Wakefield</v>
          </cell>
          <cell r="B308">
            <v>85156</v>
          </cell>
          <cell r="C308" t="str">
            <v>NO</v>
          </cell>
          <cell r="D308">
            <v>4</v>
          </cell>
        </row>
        <row r="309">
          <cell r="A309" t="str">
            <v>Wales</v>
          </cell>
          <cell r="B309">
            <v>52500</v>
          </cell>
          <cell r="C309" t="str">
            <v>YES</v>
          </cell>
          <cell r="D309">
            <v>2</v>
          </cell>
        </row>
        <row r="310">
          <cell r="A310" t="str">
            <v>Walpole</v>
          </cell>
          <cell r="B310">
            <v>90332</v>
          </cell>
          <cell r="C310" t="str">
            <v>NO</v>
          </cell>
          <cell r="D310">
            <v>5</v>
          </cell>
        </row>
        <row r="311">
          <cell r="A311" t="str">
            <v>Waltham</v>
          </cell>
          <cell r="B311">
            <v>73162</v>
          </cell>
          <cell r="C311" t="str">
            <v>NO</v>
          </cell>
          <cell r="D311">
            <v>4</v>
          </cell>
        </row>
        <row r="312">
          <cell r="A312" t="str">
            <v>Ware</v>
          </cell>
          <cell r="B312">
            <v>49630</v>
          </cell>
          <cell r="C312" t="str">
            <v>YES</v>
          </cell>
          <cell r="D312">
            <v>2</v>
          </cell>
        </row>
        <row r="313">
          <cell r="A313" t="str">
            <v>Wareham</v>
          </cell>
          <cell r="B313">
            <v>62560</v>
          </cell>
          <cell r="C313" t="str">
            <v>YES</v>
          </cell>
          <cell r="D313">
            <v>5</v>
          </cell>
        </row>
        <row r="314">
          <cell r="A314" t="str">
            <v>Warren</v>
          </cell>
          <cell r="B314">
            <v>42538</v>
          </cell>
          <cell r="C314" t="str">
            <v>YES</v>
          </cell>
          <cell r="D314">
            <v>2</v>
          </cell>
        </row>
        <row r="315">
          <cell r="A315" t="str">
            <v>Warwick</v>
          </cell>
          <cell r="B315">
            <v>54911</v>
          </cell>
          <cell r="C315" t="str">
            <v>YES</v>
          </cell>
          <cell r="D315">
            <v>2</v>
          </cell>
        </row>
        <row r="316">
          <cell r="A316" t="str">
            <v>Washington</v>
          </cell>
          <cell r="B316">
            <v>69583</v>
          </cell>
          <cell r="C316" t="str">
            <v>NO</v>
          </cell>
          <cell r="D316">
            <v>1</v>
          </cell>
        </row>
        <row r="317">
          <cell r="A317" t="str">
            <v>Watertown</v>
          </cell>
          <cell r="B317">
            <v>86461</v>
          </cell>
          <cell r="C317" t="str">
            <v>NO</v>
          </cell>
          <cell r="D317">
            <v>6</v>
          </cell>
        </row>
        <row r="318">
          <cell r="A318" t="str">
            <v>Wayland</v>
          </cell>
          <cell r="B318">
            <v>142306</v>
          </cell>
          <cell r="C318" t="str">
            <v>NO</v>
          </cell>
          <cell r="D318">
            <v>3</v>
          </cell>
        </row>
        <row r="319">
          <cell r="A319" t="str">
            <v>Webster</v>
          </cell>
          <cell r="B319">
            <v>48650</v>
          </cell>
          <cell r="C319" t="str">
            <v>YES</v>
          </cell>
          <cell r="D319">
            <v>3</v>
          </cell>
        </row>
        <row r="320">
          <cell r="A320" t="str">
            <v>Wellesley</v>
          </cell>
          <cell r="B320">
            <v>159615</v>
          </cell>
          <cell r="C320" t="str">
            <v>NO</v>
          </cell>
          <cell r="D320">
            <v>6</v>
          </cell>
        </row>
        <row r="321">
          <cell r="A321" t="str">
            <v>Wellfleet</v>
          </cell>
          <cell r="B321">
            <v>45746</v>
          </cell>
          <cell r="C321" t="str">
            <v>YES</v>
          </cell>
          <cell r="D321">
            <v>5</v>
          </cell>
        </row>
        <row r="322">
          <cell r="A322" t="str">
            <v>Wendell</v>
          </cell>
          <cell r="B322">
            <v>38636</v>
          </cell>
          <cell r="C322" t="str">
            <v>YES</v>
          </cell>
          <cell r="D322">
            <v>2</v>
          </cell>
        </row>
        <row r="323">
          <cell r="A323" t="str">
            <v>Wenham</v>
          </cell>
          <cell r="B323">
            <v>116875</v>
          </cell>
          <cell r="C323" t="str">
            <v>NO</v>
          </cell>
          <cell r="D323">
            <v>4</v>
          </cell>
        </row>
        <row r="324">
          <cell r="A324" t="str">
            <v>West Boylston</v>
          </cell>
          <cell r="B324">
            <v>73365</v>
          </cell>
          <cell r="C324" t="str">
            <v>NO</v>
          </cell>
          <cell r="D324">
            <v>3</v>
          </cell>
        </row>
        <row r="325">
          <cell r="A325" t="str">
            <v>West Bridgewater</v>
          </cell>
          <cell r="B325">
            <v>81573</v>
          </cell>
          <cell r="C325" t="str">
            <v>NO</v>
          </cell>
          <cell r="D325">
            <v>5</v>
          </cell>
        </row>
        <row r="326">
          <cell r="A326" t="str">
            <v>West Brookfield</v>
          </cell>
          <cell r="B326">
            <v>57381</v>
          </cell>
          <cell r="C326" t="str">
            <v>YES</v>
          </cell>
          <cell r="D326">
            <v>2</v>
          </cell>
        </row>
        <row r="327">
          <cell r="A327" t="str">
            <v>West Newbury</v>
          </cell>
          <cell r="B327">
            <v>122969</v>
          </cell>
          <cell r="C327" t="str">
            <v>NO</v>
          </cell>
          <cell r="D327">
            <v>4</v>
          </cell>
        </row>
        <row r="328">
          <cell r="A328" t="str">
            <v>West Springfield</v>
          </cell>
          <cell r="B328">
            <v>52806</v>
          </cell>
          <cell r="C328" t="str">
            <v>YES</v>
          </cell>
          <cell r="D328">
            <v>2</v>
          </cell>
        </row>
        <row r="329">
          <cell r="A329" t="str">
            <v>West Stockbridge</v>
          </cell>
          <cell r="B329">
            <v>65455</v>
          </cell>
          <cell r="C329" t="str">
            <v>YES</v>
          </cell>
          <cell r="D329">
            <v>1</v>
          </cell>
        </row>
        <row r="330">
          <cell r="A330" t="str">
            <v>West Tisbury</v>
          </cell>
          <cell r="B330">
            <v>73843</v>
          </cell>
          <cell r="C330" t="str">
            <v>NO</v>
          </cell>
          <cell r="D330">
            <v>5</v>
          </cell>
        </row>
        <row r="331">
          <cell r="A331" t="str">
            <v>Westborough</v>
          </cell>
          <cell r="B331">
            <v>100552</v>
          </cell>
          <cell r="C331" t="str">
            <v>NO</v>
          </cell>
          <cell r="D331">
            <v>3</v>
          </cell>
        </row>
        <row r="332">
          <cell r="A332" t="str">
            <v>Westfield</v>
          </cell>
          <cell r="B332">
            <v>60845</v>
          </cell>
          <cell r="C332" t="str">
            <v>YES</v>
          </cell>
          <cell r="D332">
            <v>2</v>
          </cell>
        </row>
        <row r="333">
          <cell r="A333" t="str">
            <v>Westford</v>
          </cell>
          <cell r="B333">
            <v>125143</v>
          </cell>
          <cell r="C333" t="str">
            <v>NO</v>
          </cell>
          <cell r="D333">
            <v>3</v>
          </cell>
        </row>
        <row r="334">
          <cell r="A334" t="str">
            <v>Westhampton</v>
          </cell>
          <cell r="B334">
            <v>79583</v>
          </cell>
          <cell r="C334" t="str">
            <v>NO</v>
          </cell>
          <cell r="D334">
            <v>2</v>
          </cell>
        </row>
        <row r="335">
          <cell r="A335" t="str">
            <v>Westminster</v>
          </cell>
          <cell r="B335">
            <v>87273</v>
          </cell>
          <cell r="C335" t="str">
            <v>NO</v>
          </cell>
          <cell r="D335">
            <v>3</v>
          </cell>
        </row>
        <row r="336">
          <cell r="A336" t="str">
            <v>Weston</v>
          </cell>
          <cell r="B336">
            <v>201200</v>
          </cell>
          <cell r="C336" t="str">
            <v>NO</v>
          </cell>
          <cell r="D336">
            <v>6</v>
          </cell>
        </row>
        <row r="337">
          <cell r="A337" t="str">
            <v>Westport</v>
          </cell>
          <cell r="B337">
            <v>80840</v>
          </cell>
          <cell r="C337" t="str">
            <v>NO</v>
          </cell>
          <cell r="D337">
            <v>5</v>
          </cell>
        </row>
        <row r="338">
          <cell r="A338" t="str">
            <v>Westwood</v>
          </cell>
          <cell r="B338">
            <v>128813</v>
          </cell>
          <cell r="C338" t="str">
            <v>NO</v>
          </cell>
          <cell r="D338">
            <v>6</v>
          </cell>
        </row>
        <row r="339">
          <cell r="A339" t="str">
            <v>Weymouth</v>
          </cell>
          <cell r="B339">
            <v>69099</v>
          </cell>
          <cell r="C339" t="str">
            <v>NO</v>
          </cell>
          <cell r="D339">
            <v>6</v>
          </cell>
        </row>
        <row r="340">
          <cell r="A340" t="str">
            <v>Whately</v>
          </cell>
          <cell r="B340">
            <v>75982</v>
          </cell>
          <cell r="C340" t="str">
            <v>NO</v>
          </cell>
          <cell r="D340">
            <v>2</v>
          </cell>
        </row>
        <row r="341">
          <cell r="A341" t="str">
            <v>Whitman</v>
          </cell>
          <cell r="B341">
            <v>76494</v>
          </cell>
          <cell r="C341" t="str">
            <v>NO</v>
          </cell>
          <cell r="D341">
            <v>5</v>
          </cell>
        </row>
        <row r="342">
          <cell r="A342" t="str">
            <v>Wilbraham</v>
          </cell>
          <cell r="B342">
            <v>87303</v>
          </cell>
          <cell r="C342" t="str">
            <v>NO</v>
          </cell>
          <cell r="D342">
            <v>2</v>
          </cell>
        </row>
        <row r="343">
          <cell r="A343" t="str">
            <v>Williamsburg</v>
          </cell>
          <cell r="B343">
            <v>65147</v>
          </cell>
          <cell r="C343" t="str">
            <v>YES</v>
          </cell>
          <cell r="D343">
            <v>1</v>
          </cell>
        </row>
        <row r="344">
          <cell r="A344" t="str">
            <v>Williamstown</v>
          </cell>
          <cell r="B344">
            <v>73397</v>
          </cell>
          <cell r="C344" t="str">
            <v>NO</v>
          </cell>
          <cell r="D344">
            <v>1</v>
          </cell>
        </row>
        <row r="345">
          <cell r="A345" t="str">
            <v>Wilmington</v>
          </cell>
          <cell r="B345">
            <v>100536</v>
          </cell>
          <cell r="C345" t="str">
            <v>NO</v>
          </cell>
          <cell r="D345">
            <v>4</v>
          </cell>
        </row>
        <row r="346">
          <cell r="A346" t="str">
            <v>Winchendon</v>
          </cell>
          <cell r="B346">
            <v>59332</v>
          </cell>
          <cell r="C346" t="str">
            <v>YES</v>
          </cell>
          <cell r="D346">
            <v>2</v>
          </cell>
        </row>
        <row r="347">
          <cell r="A347" t="str">
            <v>Winchester</v>
          </cell>
          <cell r="B347">
            <v>141829</v>
          </cell>
          <cell r="C347" t="str">
            <v>NO</v>
          </cell>
          <cell r="D347">
            <v>4</v>
          </cell>
        </row>
        <row r="348">
          <cell r="A348" t="str">
            <v>Windsor</v>
          </cell>
          <cell r="B348">
            <v>71731</v>
          </cell>
          <cell r="C348" t="str">
            <v>NO</v>
          </cell>
          <cell r="D348">
            <v>1</v>
          </cell>
        </row>
        <row r="349">
          <cell r="A349" t="str">
            <v>Winthrop</v>
          </cell>
          <cell r="B349">
            <v>64169</v>
          </cell>
          <cell r="C349" t="str">
            <v>YES</v>
          </cell>
          <cell r="D349">
            <v>6</v>
          </cell>
        </row>
        <row r="350">
          <cell r="A350" t="str">
            <v>Woburn</v>
          </cell>
          <cell r="B350">
            <v>77883</v>
          </cell>
          <cell r="C350" t="str">
            <v>NO</v>
          </cell>
          <cell r="D350">
            <v>4</v>
          </cell>
        </row>
        <row r="351">
          <cell r="A351" t="str">
            <v>Worcester</v>
          </cell>
          <cell r="B351">
            <v>46105</v>
          </cell>
          <cell r="C351" t="str">
            <v>YES</v>
          </cell>
          <cell r="D351">
            <v>3</v>
          </cell>
        </row>
        <row r="352">
          <cell r="A352" t="str">
            <v>Worthington</v>
          </cell>
          <cell r="B352">
            <v>71300</v>
          </cell>
          <cell r="C352" t="str">
            <v>NO</v>
          </cell>
          <cell r="D352">
            <v>1</v>
          </cell>
        </row>
        <row r="353">
          <cell r="A353" t="str">
            <v>Wrentham</v>
          </cell>
          <cell r="B353">
            <v>99302</v>
          </cell>
          <cell r="C353" t="str">
            <v>NO</v>
          </cell>
          <cell r="D353">
            <v>5</v>
          </cell>
        </row>
        <row r="354">
          <cell r="A354" t="str">
            <v>Yarmouth</v>
          </cell>
          <cell r="B354">
            <v>55858</v>
          </cell>
          <cell r="C354" t="str">
            <v>YES</v>
          </cell>
          <cell r="D354">
            <v>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anking"/>
      <sheetName val="Point System"/>
      <sheetName val="MasterSheet (7-22-20 backup)"/>
      <sheetName val="Eligible Projects"/>
      <sheetName val="Ineligible Projects"/>
      <sheetName val="Sheet1"/>
      <sheetName val="ProjectList11-15-2018"/>
      <sheetName val="Project List 8-28-2018"/>
      <sheetName val="InitialProjectEval 8-28-2018"/>
      <sheetName val="Ranking 8-30-2018"/>
      <sheetName val="Muni Info"/>
      <sheetName val="DropDowns"/>
      <sheetName val="xDropDowns"/>
    </sheetNames>
    <sheetDataSet>
      <sheetData sheetId="0" refreshError="1"/>
      <sheetData sheetId="1" refreshError="1"/>
      <sheetData sheetId="2">
        <row r="1">
          <cell r="A1" t="str">
            <v>Safety</v>
          </cell>
          <cell r="C1" t="str">
            <v>Points</v>
          </cell>
        </row>
        <row r="2">
          <cell r="A2" t="str">
            <v>1 Highest-Addresses a High Crash Location or RSA location</v>
          </cell>
          <cell r="C2">
            <v>15</v>
          </cell>
        </row>
        <row r="3">
          <cell r="A3" t="str">
            <v>2 High: Project will improve safety significantly for all modes</v>
          </cell>
          <cell r="C3">
            <v>12</v>
          </cell>
        </row>
        <row r="4">
          <cell r="A4" t="str">
            <v>3 Medium: Addresses a location/roadway with a ped/bike crash history</v>
          </cell>
          <cell r="C4">
            <v>8</v>
          </cell>
        </row>
        <row r="5">
          <cell r="A5" t="str">
            <v>4 Low: Project provides a moderate safety improvement for all modes</v>
          </cell>
          <cell r="C5">
            <v>5</v>
          </cell>
        </row>
        <row r="6">
          <cell r="A6" t="str">
            <v>5 Lowest: Project with minimal safety improvement for all modes</v>
          </cell>
          <cell r="C6">
            <v>1</v>
          </cell>
        </row>
        <row r="7">
          <cell r="A7" t="str">
            <v>6 Neutral: Addresses a location with no known crashes</v>
          </cell>
          <cell r="C7">
            <v>0</v>
          </cell>
        </row>
        <row r="9">
          <cell r="A9" t="str">
            <v>Mobility</v>
          </cell>
          <cell r="C9" t="str">
            <v>Points</v>
          </cell>
        </row>
        <row r="10">
          <cell r="A10" t="str">
            <v>1 Highest: Provides a regional connection</v>
          </cell>
          <cell r="C10">
            <v>10</v>
          </cell>
        </row>
        <row r="11">
          <cell r="A11" t="str">
            <v>2 High: Provides accomodations on a high speed, high volume roadway</v>
          </cell>
          <cell r="C11">
            <v>7</v>
          </cell>
        </row>
        <row r="12">
          <cell r="A12" t="str">
            <v>3 Medium: Fills a gap in the existing network or extends an existing network</v>
          </cell>
          <cell r="C12">
            <v>5</v>
          </cell>
        </row>
        <row r="13">
          <cell r="A13" t="str">
            <v>3 Lowest. Provides a new disconnected link</v>
          </cell>
          <cell r="C13">
            <v>1</v>
          </cell>
        </row>
        <row r="14">
          <cell r="A14" t="str">
            <v>5 Neutral: Not applicable</v>
          </cell>
          <cell r="C14">
            <v>0</v>
          </cell>
        </row>
        <row r="16">
          <cell r="A16" t="str">
            <v>Access</v>
          </cell>
          <cell r="C16" t="str">
            <v>Points</v>
          </cell>
        </row>
        <row r="17">
          <cell r="A17" t="str">
            <v>1 High: Project directly supports bike/ped/transit access to a vulnerable population (i.e. school children or seniors)</v>
          </cell>
          <cell r="C17">
            <v>5</v>
          </cell>
        </row>
        <row r="18">
          <cell r="A18" t="str">
            <v>2 Medium: Project improves ped/bike/transit access to major pedestrian oriented destinations (beaches, parks) or a large population area</v>
          </cell>
          <cell r="C18">
            <v>3</v>
          </cell>
        </row>
        <row r="19">
          <cell r="A19" t="str">
            <v xml:space="preserve">3 Low: Improves bike/ped/transit access to a smaller population area </v>
          </cell>
          <cell r="C19">
            <v>1</v>
          </cell>
        </row>
        <row r="20">
          <cell r="A20" t="str">
            <v>4 Lowest: Project does not greatly improve multimodal access</v>
          </cell>
          <cell r="C20">
            <v>0</v>
          </cell>
        </row>
        <row r="22">
          <cell r="A22" t="str">
            <v>Ease of Implementation</v>
          </cell>
          <cell r="C22" t="str">
            <v>Points</v>
          </cell>
        </row>
        <row r="23">
          <cell r="A23" t="str">
            <v>1 Easy:  Project under design and needs more funding</v>
          </cell>
          <cell r="C23">
            <v>5</v>
          </cell>
        </row>
        <row r="24">
          <cell r="A24" t="str">
            <v>2 Simple: Within public ROW, no takings, no wetlands, historic or archeological issues</v>
          </cell>
          <cell r="C24">
            <v>3</v>
          </cell>
        </row>
        <row r="25">
          <cell r="A25" t="str">
            <v>3 Moderate: Project is viable with minor impacts to ROW or environmental</v>
          </cell>
          <cell r="C25">
            <v>2</v>
          </cell>
        </row>
        <row r="26">
          <cell r="A26" t="str">
            <v>5 Negative: Major concerns with ROW and environmental impacts</v>
          </cell>
          <cell r="C26">
            <v>-1</v>
          </cell>
        </row>
        <row r="28">
          <cell r="A28" t="str">
            <v>Project Support</v>
          </cell>
          <cell r="C28" t="str">
            <v>Points</v>
          </cell>
        </row>
        <row r="29">
          <cell r="A29" t="str">
            <v>1 Highest: Project is supported by town officials/boards</v>
          </cell>
          <cell r="C29">
            <v>5</v>
          </cell>
        </row>
        <row r="30">
          <cell r="A30" t="str">
            <v>2 High: Project has significant public support</v>
          </cell>
          <cell r="C30">
            <v>3</v>
          </cell>
        </row>
        <row r="31">
          <cell r="A31" t="str">
            <v>3 Moderate: Project has some public support</v>
          </cell>
          <cell r="C31">
            <v>1</v>
          </cell>
        </row>
        <row r="32">
          <cell r="A32" t="str">
            <v>4 Negative: Project has mixed or negative public support</v>
          </cell>
          <cell r="C32">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persons/person.xml><?xml version="1.0" encoding="utf-8"?>
<personList xmlns="http://schemas.microsoft.com/office/spreadsheetml/2018/threadedcomments" xmlns:x="http://schemas.openxmlformats.org/spreadsheetml/2006/main">
  <person displayName="Lev Malakhoff" id="{7C8F1B0D-C94E-5E41-A59A-EC396E947E1E}" userId="S::lmalakhoff@capecodcommission.org::998787fa-40b9-4ff5-9220-fe54dde9a55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X31" dT="2020-07-21T14:04:48.02" personId="{7C8F1B0D-C94E-5E41-A59A-EC396E947E1E}" id="{2FAA1AC8-1BC1-4061-9F0C-9B1520563706}">
    <text>adjust roundabout cost</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gis.massdot.state.ma.us/topcrashlocations/" TargetMode="External"/><Relationship Id="rId2" Type="http://schemas.openxmlformats.org/officeDocument/2006/relationships/hyperlink" Target="http://www.google.com/maps" TargetMode="External"/><Relationship Id="rId1" Type="http://schemas.openxmlformats.org/officeDocument/2006/relationships/hyperlink" Target="https://www.mass.gov/service-details/find-your-highway-district-offic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maps.massgis.state.ma.us/map_ol/ej.ph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google.com/maps/dir/41.5573962,-70.5996817/41.55519,-70.611004/@41.5562519,-70.6089695,1169m/data=!3m1!1e3!4m2!4m1!3e0?hl=en" TargetMode="External"/><Relationship Id="rId18" Type="http://schemas.openxmlformats.org/officeDocument/2006/relationships/hyperlink" Target="https://www.google.com/maps/dir/41.5687434,-70.5898472/41.5666073,-70.5895093/@41.567896,-70.59127,561m/data=!3m1!1e3!4m2!4m1!3e0?hl=en" TargetMode="External"/><Relationship Id="rId26" Type="http://schemas.openxmlformats.org/officeDocument/2006/relationships/hyperlink" Target="https://www.google.com/maps/dir/41.584994,-70.535216/41.5919156,-70.5337856/@41.5879615,-70.538287,1312m/data=!3m1!1e3!4m2!4m1!3e0!5m1!1e3?hl=en" TargetMode="External"/><Relationship Id="rId39" Type="http://schemas.openxmlformats.org/officeDocument/2006/relationships/hyperlink" Target="https://www.google.com/maps/dir/41.6409172,-70.6153323/41.584139,-70.630127/@41.6136814,-70.6517106,9005m/data=!3m1!1e3!4m9!4m8!1m5!3m4!1m2!1d-70.635722!2d41.5927493!3s0x89e4da1d1cf8fbd9:0x5d9aeaab26e22f20!1m0!3e0!5m1!1e3" TargetMode="External"/><Relationship Id="rId21" Type="http://schemas.openxmlformats.org/officeDocument/2006/relationships/hyperlink" Target="https://www.google.com/maps/dir/41.5814385,-70.5897108/41.624701,-70.549766/@41.6049195,-70.5823165,8144m/data=!3m1!1e3!4m2!4m1!3e0?hl=en" TargetMode="External"/><Relationship Id="rId34" Type="http://schemas.openxmlformats.org/officeDocument/2006/relationships/hyperlink" Target="https://www.google.com/maps/dir/41.5437852,-70.6484665/41.544833,-70.655838/@41.5450183,-70.6543135,692m/data=!3m1!1e3!4m2!4m1!3e0" TargetMode="External"/><Relationship Id="rId42" Type="http://schemas.openxmlformats.org/officeDocument/2006/relationships/hyperlink" Target="https://www.google.com/maps/place/Curley+Blvd+%26+MA-28A,+Falmouth,+MA+02556/@41.632848,-70.6193251,327m/data=!3m1!1e3!4m5!3m4!1s0x89e4d078fdb7bdfb:0x1f0988560dfd4865!8m2!3d41.6329596!4d-70.6185534!5m1!1e3" TargetMode="External"/><Relationship Id="rId47" Type="http://schemas.openxmlformats.org/officeDocument/2006/relationships/hyperlink" Target="https://www.google.com/maps/dir/41.593918,-70.625944/41.5774841,-70.5775251/@41.5849066,-70.6114409,3740m/data=!3m1!1e3!4m2!4m1!3e0" TargetMode="External"/><Relationship Id="rId50" Type="http://schemas.openxmlformats.org/officeDocument/2006/relationships/hyperlink" Target="https://www.google.com/maps/dir/41.5464824,-70.6004629/41.54639,-70.591044/@41.5454652,-70.60117,1174m/data=!3m1!1e3!4m9!4m8!1m5!3m4!1m2!1d-70.6027086!2d41.5447069!3s0x89e4d79e688f4f83:0xecfce16f403c3d5b!1m0!3e0!5m1!1e3?hl=en" TargetMode="External"/><Relationship Id="rId55" Type="http://schemas.openxmlformats.org/officeDocument/2006/relationships/printerSettings" Target="../printerSettings/printerSettings2.bin"/><Relationship Id="rId7" Type="http://schemas.openxmlformats.org/officeDocument/2006/relationships/hyperlink" Target="https://www.google.com/maps/place/41%C2%B038'10.4%22N+70%C2%B035'05.4%22W/@41.6362242,-70.5859276,352m/data=!3m2!1e3!4b1!4m14!1m7!3m6!1s0x89e4d1acf41e3a17:0x4b98dc3615091bd6!2sBoxberry+Hill+Rd,+Falmouth,+MA+02536!3b1!8m2!3d41.628453!4d-70.572154!3m5!1s0x0:0x25d3f57604bcd3ea!7e2!8m2!3d41.6362297!4d-70.5848304" TargetMode="External"/><Relationship Id="rId2" Type="http://schemas.openxmlformats.org/officeDocument/2006/relationships/hyperlink" Target="https://gis.massdot.state.ma.us/topcrashlocations/" TargetMode="External"/><Relationship Id="rId16" Type="http://schemas.openxmlformats.org/officeDocument/2006/relationships/hyperlink" Target="https://www.google.com/maps/@41.585752,-70.6050856,327m/data=!3m1!1e3?hl=en" TargetMode="External"/><Relationship Id="rId29" Type="http://schemas.openxmlformats.org/officeDocument/2006/relationships/hyperlink" Target="https://www.google.com/maps/dir/41.5786743,-70.5688932/41.570487,-70.568184/@41.5740738,-70.5708017,1232m/data=!3m1!1e3!4m2!4m1!3e0!5m1!1e3?hl=en" TargetMode="External"/><Relationship Id="rId11" Type="http://schemas.openxmlformats.org/officeDocument/2006/relationships/hyperlink" Target="https://www.google.com/maps/dir/41.6350283,-70.6311363/41.633752,-70.619557/@41.63433,-70.6293275,1024m/data=!3m1!1e3!4m2!4m1!3e0?hl=en" TargetMode="External"/><Relationship Id="rId24" Type="http://schemas.openxmlformats.org/officeDocument/2006/relationships/hyperlink" Target="https://www.google.com/maps/dir/41.5730809,-70.6272744/41.52722,-70.6680251/@41.5479726,-70.6547755,6876m/data=!3m1!1e3!4m9!4m8!1m5!3m4!1m2!1d-70.6578057!2d41.5359097!3s0x89e4d8680f2fcd2d:0x6ceb3b993f2c9c5!1m0!3e0!5m1!1e3?hl=en" TargetMode="External"/><Relationship Id="rId32" Type="http://schemas.openxmlformats.org/officeDocument/2006/relationships/hyperlink" Target="https://www.google.com/maps/dir/41.5505072,-70.5518242/41.577958,-70.546602/@41.5650942,-70.5565969,4494m/data=!3m1!1e3!4m2!4m1!3e0" TargetMode="External"/><Relationship Id="rId37" Type="http://schemas.openxmlformats.org/officeDocument/2006/relationships/hyperlink" Target="https://www.google.com/maps/dir/41.5211888,-70.6627427/41.515645,-70.65497/@41.5182325,-70.6615351,921m/data=!3m1!1e3!4m2!4m1!3e0!5m1!1e3" TargetMode="External"/><Relationship Id="rId40" Type="http://schemas.openxmlformats.org/officeDocument/2006/relationships/hyperlink" Target="https://www.google.com/maps/dir/41.5325671,-70.6552519/41.5237458,-70.6610019/@41.5274338,-70.6609614,1350m/data=!3m1!1e3!4m2!4m1!3e0!5m1!1e3" TargetMode="External"/><Relationship Id="rId45" Type="http://schemas.openxmlformats.org/officeDocument/2006/relationships/hyperlink" Target="https://www.google.com/maps/dir/41.5645821,-70.5960679/41.563785,-70.589055/@41.565684,-70.595982,607m/data=!3m1!1e3!4m2!4m1!3e0!5m1!1e3?hl=en" TargetMode="External"/><Relationship Id="rId53" Type="http://schemas.openxmlformats.org/officeDocument/2006/relationships/hyperlink" Target="https://www.google.com/maps/place/41%C2%B034'10.7%22N+70%C2%B036'23.8%22W/@41.56965,-70.6088017,17z/data=!3m1!4b1!4m13!1m6!3m5!1s0x0:0xf80c16bbe646c1e2!2sGoodwill+Park!8m2!3d41.569489!4d-70.61305!3m5!1s0x0:0x83a016854a5b2752!7e2!8m2!3d41.5696495!4d-70.6066127" TargetMode="External"/><Relationship Id="rId5" Type="http://schemas.openxmlformats.org/officeDocument/2006/relationships/hyperlink" Target="https://www.google.com/maps/place/Sandwich+Rd+%26+Brick+Kiln+Rd,+Falmouth,+MA+02536/@41.5810439,-70.5911207,352m/data=!3m1!1e3!4m5!3m4!1s0x89e4d7330e0e49b1:0x85bf7df25a4f21d9!8m2!3d41.5810439!4d-70.5900264" TargetMode="External"/><Relationship Id="rId10" Type="http://schemas.openxmlformats.org/officeDocument/2006/relationships/hyperlink" Target="https://www.google.com/maps/@41.5551766,-70.6118532,282m/data=!3m1!1e3?hl=en" TargetMode="External"/><Relationship Id="rId19" Type="http://schemas.openxmlformats.org/officeDocument/2006/relationships/hyperlink" Target="https://www.google.com/maps/dir/41.6557956,-70.6118925/41.63429,-70.620396/@41.6442788,-70.6304838,3104m/data=!3m1!1e3!4m9!4m8!1m5!3m4!1m2!1d-70.6180324!2d41.6453708!3s0x89e4d00b2d6475b1:0x5a0bcc94f7256126!1m0!3e0?hl=en" TargetMode="External"/><Relationship Id="rId31" Type="http://schemas.openxmlformats.org/officeDocument/2006/relationships/hyperlink" Target="https://www.google.com/maps/dir/41.6069401,-70.5663997/41.587921,-70.514991/@41.5981751,-70.5660389,5379m/data=!3m1!1e3!4m2!4m1!3e0!5m1!1e3?hl=en" TargetMode="External"/><Relationship Id="rId44" Type="http://schemas.openxmlformats.org/officeDocument/2006/relationships/hyperlink" Target="https://www.google.com/maps/dir/41.5855615,-70.5623105/41.585519,-70.564631/@41.5856123,-70.563721,208m/data=!3m1!1e3!4m2!4m1!3e0?hl=en" TargetMode="External"/><Relationship Id="rId52" Type="http://schemas.openxmlformats.org/officeDocument/2006/relationships/hyperlink" Target="https://www.google.com/maps/dir/41.5505174,-70.5518379/InnSeason+Resorts+Surfside,+134+Menauhant+Rd,+East+Falmouth,+MA+02536/@41.55218,-70.5771704,2722m/data=!3m1!1e3!4m9!4m8!1m0!1m5!1m1!1s0x89e4d707221aa2b7:0xcc873605efaa1ae!2m2!1d-70.5817007!2d41.5453111!3e0?hl=en" TargetMode="External"/><Relationship Id="rId4" Type="http://schemas.openxmlformats.org/officeDocument/2006/relationships/hyperlink" Target="https://www.google.com/maps/dir/41.5571561,-70.6207169/41.5537311,-70.6170398/@41.5556408,-70.620236,734m/data=!3m1!1e3!4m2!4m1!3e0" TargetMode="External"/><Relationship Id="rId9" Type="http://schemas.openxmlformats.org/officeDocument/2006/relationships/hyperlink" Target="https://www.google.com/maps/dir/41.6466585,-70.6126502/41.617072,-70.530387/@41.635702,-70.5960102,7988m/data=!3m1!1e3!4m2!4m1!3e0?hl=en" TargetMode="External"/><Relationship Id="rId14" Type="http://schemas.openxmlformats.org/officeDocument/2006/relationships/hyperlink" Target="https://www.google.com/maps/dir/41.5522225,-70.602541/41.5441168,-70.607112/@41.5482762,-70.6066796,1215m/data=!3m1!1e3!4m2!4m1!3e0?hl=en" TargetMode="External"/><Relationship Id="rId22" Type="http://schemas.openxmlformats.org/officeDocument/2006/relationships/hyperlink" Target="https://www.google.com/maps/dir/41.6213038,-70.6372494/41.6096114,-70.6398042/@41.6155844,-70.6391713,1798m/data=!3m1!1e3!4m2!4m1!3e0?hl=en" TargetMode="External"/><Relationship Id="rId27" Type="http://schemas.openxmlformats.org/officeDocument/2006/relationships/hyperlink" Target="https://www.google.com/maps/dir/41.617765,-70.6228317/41.603416,-70.568968/@41.6088355,-70.6128231,4773m/data=!3m1!1e3!4m2!4m1!3e0!5m1!1e3?hl=en" TargetMode="External"/><Relationship Id="rId30" Type="http://schemas.openxmlformats.org/officeDocument/2006/relationships/hyperlink" Target="https://www.google.com/maps/dir/41.6037566,-70.6378111/41.609573,-70.639765/@41.6064596,-70.641548,896m/data=!3m1!1e3!4m2!4m1!3e0!5m1!1e3?hl=en" TargetMode="External"/><Relationship Id="rId35" Type="http://schemas.openxmlformats.org/officeDocument/2006/relationships/hyperlink" Target="https://www.google.com/maps/dir/41.576094,-70.5595094/41.5749056,-70.5597843/@41.5755158,-70.5599669,228m/data=!3m1!1e3!4m2!4m1!3e0" TargetMode="External"/><Relationship Id="rId43" Type="http://schemas.openxmlformats.org/officeDocument/2006/relationships/hyperlink" Target="https://www.google.com/maps/place/Oyster+Pond+Rd+%26+Woods+Hole+Rd,+Falmouth,+MA+02540/@41.5438519,-70.6497499,390m/data=!3m1!1e3!4m5!3m4!1s0x89e4d8464aa97ccb:0xdfd6baa605f94687!8m2!3d41.5437691!4d-70.6484793!5m1!1e3" TargetMode="External"/><Relationship Id="rId48" Type="http://schemas.openxmlformats.org/officeDocument/2006/relationships/hyperlink" Target="https://goo.gl/maps/ey414aze7Do8GH6q9" TargetMode="External"/><Relationship Id="rId56" Type="http://schemas.openxmlformats.org/officeDocument/2006/relationships/drawing" Target="../drawings/drawing2.xml"/><Relationship Id="rId8" Type="http://schemas.openxmlformats.org/officeDocument/2006/relationships/hyperlink" Target="https://www.google.com/maps/dir/41.5905519,-70.6057279/41.569597,-70.606641/@41.5797273,-70.614319,3008m/data=!3m1!1e3!4m2!4m1!3e0" TargetMode="External"/><Relationship Id="rId51" Type="http://schemas.openxmlformats.org/officeDocument/2006/relationships/hyperlink" Target="https://www.google.com/maps/dir/41.5781161,-70.5740756/41.55521,-70.600038/@41.5666128,-70.5963228,3170m/data=!3m1!1e3!4m9!4m8!1m5!3m4!1m2!1d-70.5951227!2d41.5673573!3s0x89e4d73f03028d5b:0x9f58413b7e4b59b5!1m0!3e0!5m1!1e3" TargetMode="External"/><Relationship Id="rId3" Type="http://schemas.openxmlformats.org/officeDocument/2006/relationships/hyperlink" Target="https://www.google.com/maps/place/Jones+Rd+%26+Gifford+St,+Falmouth,+MA+02540/@41.5605219,-70.6115092,342m/data=!3m2!1e3!4b1!4m5!3m4!1s0x89e4d765856a68e1:0x6ee931ade69b5e92!8m2!3d41.56052!4d-70.6104471?hl=en" TargetMode="External"/><Relationship Id="rId12" Type="http://schemas.openxmlformats.org/officeDocument/2006/relationships/hyperlink" Target="https://www.google.com/maps/dir/41.5610027,-70.5991154/41.564038,-70.618746/@41.5616939,-70.6166424,1733m/data=!3m1!1e3!4m2!4m1!3e0?hl=en" TargetMode="External"/><Relationship Id="rId17" Type="http://schemas.openxmlformats.org/officeDocument/2006/relationships/hyperlink" Target="https://www.google.com/maps/dir/41.569579,-70.606642/41.5522447,-70.6109677/@41.5608321,-70.6107677,2537m/data=!3m1!1e3!4m2!4m1!3e0?hl=en" TargetMode="External"/><Relationship Id="rId25" Type="http://schemas.openxmlformats.org/officeDocument/2006/relationships/hyperlink" Target="https://www.google.com/maps/@41.55294,-70.5963288,378m/data=!3m1!1e3!5m1!1e3?hl=en" TargetMode="External"/><Relationship Id="rId33" Type="http://schemas.openxmlformats.org/officeDocument/2006/relationships/hyperlink" Target="https://www.google.com/maps/dir/41.6446639,-70.6273647/41.635035,-70.631177/@41.6397261,-70.6302328,1671m/data=!3m1!1e3!4m2!4m1!3e0" TargetMode="External"/><Relationship Id="rId38" Type="http://schemas.openxmlformats.org/officeDocument/2006/relationships/hyperlink" Target="https://www.google.com/maps/dir/41.5518269,-70.5636065/41.559191,-70.563649/@41.5551265,-70.5662944,1339m/data=!3m1!1e3!4m2!4m1!3e0!5m1!1e3" TargetMode="External"/><Relationship Id="rId46" Type="http://schemas.openxmlformats.org/officeDocument/2006/relationships/hyperlink" Target="https://www.google.com/maps/place/41%C2%B033'39.5%22N+70%C2%B035'57.2%22W/@41.5609795,-70.6000509,268m/data=!3m2!1e3!4b1!4m14!1m7!3m6!1s0x89e4d768ad998c09:0x26120cb9566725ef!2sJones+Rd,+Falmouth,+MA+02540!3b1!8m2!3d41.5604494!4d-70.6089798!3m5!1s0x0:0xa2ccc24b66a47e9d!7e2!8m2!3d41.5609778!4d-70.5992194!5m1!1e3" TargetMode="External"/><Relationship Id="rId20" Type="http://schemas.openxmlformats.org/officeDocument/2006/relationships/hyperlink" Target="https://www.google.com/maps/@41.6375895,-70.6199869,195a,35y,2.97t/data=!3m1!1e3?hl=en" TargetMode="External"/><Relationship Id="rId41" Type="http://schemas.openxmlformats.org/officeDocument/2006/relationships/hyperlink" Target="https://www.google.com/maps/place/41%C2%B038'48.2%22N+70%C2%B036'45.7%22W/@41.6467276,-70.6141284,629m/data=!3m1!1e3!4m14!1m7!3m6!1s0x89e4d07a0e793ef7:0x3da19b7b810dd93d!2sMA-28A,+Falmouth,+MA!3b1!8m2!3d41.5841736!4d-70.6301381!3m5!1s0x0:0xa3da932f4b2fd3c2!7e2!8m2!3d41.6467206!4d-70.6126833!5m1!1e3" TargetMode="External"/><Relationship Id="rId54" Type="http://schemas.openxmlformats.org/officeDocument/2006/relationships/hyperlink" Target="https://www.google.com/maps/dir/113+Lakeview+Avenue,+Falmouth,+MA/41.55528,-70.61304/@41.5554827,-70.6144161,18z/data=!4m8!4m7!1m5!1m1!1s0x89e4d77b89042fab:0x966eae9c867e1795!2m2!1d-70.6155449!2d41.555319!1m0" TargetMode="External"/><Relationship Id="rId1" Type="http://schemas.openxmlformats.org/officeDocument/2006/relationships/hyperlink" Target="http://maps.massgis.state.ma.us/map_ol/ej.php" TargetMode="External"/><Relationship Id="rId6" Type="http://schemas.openxmlformats.org/officeDocument/2006/relationships/hyperlink" Target="https://www.google.com/maps/@41.6504946,-70.6091904,1675m/data=!3m1!1e3!5m1!1e3?hl=en" TargetMode="External"/><Relationship Id="rId15" Type="http://schemas.openxmlformats.org/officeDocument/2006/relationships/hyperlink" Target="https://www.google.com/maps/dir/41.5804433,-70.5339124/41.5572274,-70.5439819/@41.5686277,-70.5482075,2986m/data=!3m1!1e3!4m2!4m1!3e0?hl=en" TargetMode="External"/><Relationship Id="rId23" Type="http://schemas.openxmlformats.org/officeDocument/2006/relationships/hyperlink" Target="https://www.google.com/maps/dir/41.6037281,-70.639124/41.603676,-70.636993/@41.6037295,-70.6391478,321m/data=!3m1!1e3!4m2!4m1!3e0!5m1!1e3?hl=en" TargetMode="External"/><Relationship Id="rId28" Type="http://schemas.openxmlformats.org/officeDocument/2006/relationships/hyperlink" Target="https://www.google.com/maps/dir/41.5478868,-70.6143351/41.545732,-70.615034/@41.5466875,-70.6158109,529m/data=!3m1!1e3!4m2!4m1!3e0!5m1!1e3?hl=en" TargetMode="External"/><Relationship Id="rId36" Type="http://schemas.openxmlformats.org/officeDocument/2006/relationships/hyperlink" Target="https://www.google.com/maps/place/41%C2%B033'51.0%22N+70%C2%B037'09.3%22W/@41.56416,-70.6199945,230m/data=!3m2!1e3!4b1!4m14!1m7!3m6!1s0x89e4d9dc77bdfdcf:0x3960ab546e0d8f8d!2sTer+Heun+Dr,+Falmouth,+MA+02540!3b1!8m2!3d41.5674576!4d-70.6293562!3m5!1s0x0:0xbcccbd3f6c0225b7!7e2!8m2!3d41.5641597!4d-70.6192459!5m1!1e3" TargetMode="External"/><Relationship Id="rId49" Type="http://schemas.openxmlformats.org/officeDocument/2006/relationships/hyperlink" Target="https://www.google.com/maps/dir/41.552163,-70.612925/41.5535262,-70.6185872/@41.5531008,-70.6176352,470m/data=!3m1!1e3!4m2!4m1!3e0"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google.com/maps/dir/41.5610027,-70.5991154/41.564038,-70.618746/@41.5616939,-70.6166424,1733m/data=!3m1!1e3!4m2!4m1!3e0?hl=en" TargetMode="External"/><Relationship Id="rId18" Type="http://schemas.openxmlformats.org/officeDocument/2006/relationships/hyperlink" Target="https://www.google.com/maps/dir/41.569579,-70.606642/41.5522447,-70.6109677/@41.5608321,-70.6107677,2537m/data=!3m1!1e3!4m2!4m1!3e0?hl=en" TargetMode="External"/><Relationship Id="rId26" Type="http://schemas.openxmlformats.org/officeDocument/2006/relationships/hyperlink" Target="https://www.google.com/maps/dir/41.5730809,-70.6272744/41.52722,-70.6680251/@41.5479726,-70.6547755,6876m/data=!3m1!1e3!4m9!4m8!1m5!3m4!1m2!1d-70.6578057!2d41.5359097!3s0x89e4d8680f2fcd2d:0x6ceb3b993f2c9c5!1m0!3e0!5m1!1e3?hl=en" TargetMode="External"/><Relationship Id="rId39" Type="http://schemas.openxmlformats.org/officeDocument/2006/relationships/hyperlink" Target="https://www.google.com/maps/place/41%C2%B033'51.0%22N+70%C2%B037'09.3%22W/@41.56416,-70.6199945,230m/data=!3m2!1e3!4b1!4m14!1m7!3m6!1s0x89e4d9dc77bdfdcf:0x3960ab546e0d8f8d!2sTer+Heun+Dr,+Falmouth,+MA+02540!3b1!8m2!3d41.5674576!4d-70.6293562!3m5!1s0x0:0xbcccbd3f6c0225b7!7e2!8m2!3d41.5641597!4d-70.6192459!5m1!1e3" TargetMode="External"/><Relationship Id="rId21" Type="http://schemas.openxmlformats.org/officeDocument/2006/relationships/hyperlink" Target="https://www.google.com/maps/@41.6375895,-70.6199869,195a,35y,2.97t/data=!3m1!1e3?hl=en" TargetMode="External"/><Relationship Id="rId34" Type="http://schemas.openxmlformats.org/officeDocument/2006/relationships/hyperlink" Target="https://www.google.com/maps/dir/41.6069401,-70.5663997/41.587921,-70.514991/@41.5981751,-70.5660389,5379m/data=!3m1!1e3!4m2!4m1!3e0!5m1!1e3?hl=en" TargetMode="External"/><Relationship Id="rId42" Type="http://schemas.openxmlformats.org/officeDocument/2006/relationships/hyperlink" Target="https://www.google.com/maps/dir/41.6409172,-70.6153323/41.584139,-70.630127/@41.6136814,-70.6517106,9005m/data=!3m1!1e3!4m9!4m8!1m5!3m4!1m2!1d-70.635722!2d41.5927493!3s0x89e4da1d1cf8fbd9:0x5d9aeaab26e22f20!1m0!3e0!5m1!1e3" TargetMode="External"/><Relationship Id="rId47" Type="http://schemas.openxmlformats.org/officeDocument/2006/relationships/hyperlink" Target="https://www.google.com/maps/dir/41.5527417,-70.5686177/41.550117,-70.559647/@41.5519165,-70.5669787,968m/data=!3m1!1e3!4m2!4m1!3e0?hl=en" TargetMode="External"/><Relationship Id="rId50" Type="http://schemas.openxmlformats.org/officeDocument/2006/relationships/hyperlink" Target="https://www.google.com/maps/dir/41.5774492,-70.5775048/41.55521,-70.600038/@41.5664539,-70.5916071,3278m/data=!3m1!1e3!4m9!4m8!1m5!3m4!1m2!1d-70.5951227!2d41.5673573!3s0x89e4d73f03028d5b:0x9f58413b7e4b59b5!1m0!3e0!5m1!1e3" TargetMode="External"/><Relationship Id="rId7" Type="http://schemas.openxmlformats.org/officeDocument/2006/relationships/hyperlink" Target="https://www.google.com/maps/place/41%C2%B038'10.4%22N+70%C2%B035'05.4%22W/@41.6362242,-70.5859276,352m/data=!3m2!1e3!4b1!4m14!1m7!3m6!1s0x89e4d1acf41e3a17:0x4b98dc3615091bd6!2sBoxberry+Hill+Rd,+Falmouth,+MA+02536!3b1!8m2!3d41.628453!4d-70.572154!3m5!1s0x0:0x25d3f57604bcd3ea!7e2!8m2!3d41.6362297!4d-70.5848304" TargetMode="External"/><Relationship Id="rId2" Type="http://schemas.openxmlformats.org/officeDocument/2006/relationships/hyperlink" Target="https://gis.massdot.state.ma.us/topcrashlocations/" TargetMode="External"/><Relationship Id="rId16" Type="http://schemas.openxmlformats.org/officeDocument/2006/relationships/hyperlink" Target="https://www.google.com/maps/dir/41.5804433,-70.5339124/41.5572274,-70.5439819/@41.5686277,-70.5482075,2986m/data=!3m1!1e3!4m2!4m1!3e0?hl=en" TargetMode="External"/><Relationship Id="rId29" Type="http://schemas.openxmlformats.org/officeDocument/2006/relationships/hyperlink" Target="https://www.google.com/maps/dir/41.617765,-70.6228317/41.603416,-70.568968/@41.6088355,-70.6128231,4773m/data=!3m1!1e3!4m2!4m1!3e0!5m1!1e3?hl=en" TargetMode="External"/><Relationship Id="rId11" Type="http://schemas.openxmlformats.org/officeDocument/2006/relationships/hyperlink" Target="https://www.google.com/maps/@41.5551766,-70.6118532,282m/data=!3m1!1e3?hl=en" TargetMode="External"/><Relationship Id="rId24" Type="http://schemas.openxmlformats.org/officeDocument/2006/relationships/hyperlink" Target="https://www.google.com/maps/dir/41.6213038,-70.6372494/41.6096114,-70.6398042/@41.6155844,-70.6391713,1798m/data=!3m1!1e3!4m2!4m1!3e0?hl=en" TargetMode="External"/><Relationship Id="rId32" Type="http://schemas.openxmlformats.org/officeDocument/2006/relationships/hyperlink" Target="https://www.google.com/maps/dir/41.5786743,-70.5688932/41.570487,-70.568184/@41.5740738,-70.5708017,1232m/data=!3m1!1e3!4m2!4m1!3e0!5m1!1e3?hl=en" TargetMode="External"/><Relationship Id="rId37" Type="http://schemas.openxmlformats.org/officeDocument/2006/relationships/hyperlink" Target="https://www.google.com/maps/dir/41.5437852,-70.6484665/41.544833,-70.655838/@41.5450183,-70.6543135,692m/data=!3m1!1e3!4m2!4m1!3e0" TargetMode="External"/><Relationship Id="rId40" Type="http://schemas.openxmlformats.org/officeDocument/2006/relationships/hyperlink" Target="https://www.google.com/maps/dir/41.5211888,-70.6627427/41.515645,-70.65497/@41.5182325,-70.6615351,921m/data=!3m1!1e3!4m2!4m1!3e0!5m1!1e3" TargetMode="External"/><Relationship Id="rId45" Type="http://schemas.openxmlformats.org/officeDocument/2006/relationships/hyperlink" Target="https://www.google.com/maps/place/Curley+Blvd+%26+MA-28A,+Falmouth,+MA+02556/@41.632848,-70.6193251,327m/data=!3m1!1e3!4m5!3m4!1s0x89e4d078fdb7bdfb:0x1f0988560dfd4865!8m2!3d41.6329596!4d-70.6185534!5m1!1e3" TargetMode="External"/><Relationship Id="rId53" Type="http://schemas.openxmlformats.org/officeDocument/2006/relationships/printerSettings" Target="../printerSettings/printerSettings3.bin"/><Relationship Id="rId5" Type="http://schemas.openxmlformats.org/officeDocument/2006/relationships/hyperlink" Target="https://www.google.com/maps/place/Sandwich+Rd+%26+Brick+Kiln+Rd,+Falmouth,+MA+02536/@41.5810439,-70.5911207,352m/data=!3m1!1e3!4m5!3m4!1s0x89e4d7330e0e49b1:0x85bf7df25a4f21d9!8m2!3d41.5810439!4d-70.5900264" TargetMode="External"/><Relationship Id="rId10" Type="http://schemas.openxmlformats.org/officeDocument/2006/relationships/hyperlink" Target="https://www.google.com/maps/dir/41.6466585,-70.6126502/41.617072,-70.530387/@41.635702,-70.5960102,7988m/data=!3m1!1e3!4m2!4m1!3e0?hl=en" TargetMode="External"/><Relationship Id="rId19" Type="http://schemas.openxmlformats.org/officeDocument/2006/relationships/hyperlink" Target="https://www.google.com/maps/dir/41.5687434,-70.5898472/41.5666073,-70.5895093/@41.567896,-70.59127,561m/data=!3m1!1e3!4m2!4m1!3e0?hl=en" TargetMode="External"/><Relationship Id="rId31" Type="http://schemas.openxmlformats.org/officeDocument/2006/relationships/hyperlink" Target="https://www.google.com/maps/dir/41.5478868,-70.6143351/41.545732,-70.615034/@41.5466875,-70.6158109,529m/data=!3m1!1e3!4m2!4m1!3e0!5m1!1e3?hl=en" TargetMode="External"/><Relationship Id="rId44" Type="http://schemas.openxmlformats.org/officeDocument/2006/relationships/hyperlink" Target="https://www.google.com/maps/place/41%C2%B038'48.2%22N+70%C2%B036'45.7%22W/@41.6467276,-70.6141284,629m/data=!3m1!1e3!4m14!1m7!3m6!1s0x89e4d07a0e793ef7:0x3da19b7b810dd93d!2sMA-28A,+Falmouth,+MA!3b1!8m2!3d41.5841736!4d-70.6301381!3m5!1s0x0:0xa3da932f4b2fd3c2!7e2!8m2!3d41.6467206!4d-70.6126833!5m1!1e3" TargetMode="External"/><Relationship Id="rId52" Type="http://schemas.openxmlformats.org/officeDocument/2006/relationships/hyperlink" Target="https://www.google.com/maps/dir/41.593918,-70.625944/41.5774841,-70.5775251/@41.5849066,-70.6114409,3740m/data=!3m1!1e3!4m2!4m1!3e0" TargetMode="External"/><Relationship Id="rId4" Type="http://schemas.openxmlformats.org/officeDocument/2006/relationships/hyperlink" Target="https://www.google.com/maps/dir/41.5571561,-70.6207169/41.5537311,-70.6170398/@41.5556408,-70.620236,734m/data=!3m1!1e3!4m2!4m1!3e0" TargetMode="External"/><Relationship Id="rId9" Type="http://schemas.openxmlformats.org/officeDocument/2006/relationships/hyperlink" Target="https://www.google.com/maps/dir/41.5905519,-70.6057279/41.569597,-70.606641/@41.5797273,-70.614319,3008m/data=!3m1!1e3!4m2!4m1!3e0" TargetMode="External"/><Relationship Id="rId14" Type="http://schemas.openxmlformats.org/officeDocument/2006/relationships/hyperlink" Target="https://www.google.com/maps/dir/41.5573962,-70.5996817/41.55519,-70.611004/@41.5562519,-70.6089695,1169m/data=!3m1!1e3!4m2!4m1!3e0?hl=en" TargetMode="External"/><Relationship Id="rId22" Type="http://schemas.openxmlformats.org/officeDocument/2006/relationships/hyperlink" Target="https://www.google.com/maps/dir/41.5814385,-70.5897108/41.624701,-70.549766/@41.6049195,-70.5823165,8144m/data=!3m1!1e3!4m2!4m1!3e0?hl=en" TargetMode="External"/><Relationship Id="rId27" Type="http://schemas.openxmlformats.org/officeDocument/2006/relationships/hyperlink" Target="https://www.google.com/maps/@41.55294,-70.5963288,378m/data=!3m1!1e3!5m1!1e3?hl=en" TargetMode="External"/><Relationship Id="rId30" Type="http://schemas.openxmlformats.org/officeDocument/2006/relationships/hyperlink" Target="https://www.google.com/maps/dir/41.5427632,-70.6046564/41.54639,-70.591044/@41.5449165,-70.6027959,1179m/data=!3m1!1e3!4m2!4m1!3e0!5m1!1e3?hl=en" TargetMode="External"/><Relationship Id="rId35" Type="http://schemas.openxmlformats.org/officeDocument/2006/relationships/hyperlink" Target="https://www.google.com/maps/dir/41.5505072,-70.5518242/41.577958,-70.546602/@41.5650942,-70.5565969,4494m/data=!3m1!1e3!4m2!4m1!3e0" TargetMode="External"/><Relationship Id="rId43" Type="http://schemas.openxmlformats.org/officeDocument/2006/relationships/hyperlink" Target="https://www.google.com/maps/dir/41.5325671,-70.6552519/41.5237458,-70.6610019/@41.5274338,-70.6609614,1350m/data=!3m1!1e3!4m2!4m1!3e0!5m1!1e3" TargetMode="External"/><Relationship Id="rId48" Type="http://schemas.openxmlformats.org/officeDocument/2006/relationships/hyperlink" Target="https://www.google.com/maps/dir/41.5855615,-70.5623105/41.585519,-70.564631/@41.5856123,-70.563721,208m/data=!3m1!1e3!4m2!4m1!3e0?hl=en" TargetMode="External"/><Relationship Id="rId8" Type="http://schemas.openxmlformats.org/officeDocument/2006/relationships/hyperlink" Target="https://www.google.com/maps/dir/41.552163,-70.612925/41.55638,-70.6212516/@41.5565651,-70.622765,1409m/data=!3m1!1e3!4m9!4m8!1m5!3m4!1m2!1d-70.6209812!2d41.5544186!3s0x89e4d77e06fa011d:0x86620e712ef595b3!1m0!3e0" TargetMode="External"/><Relationship Id="rId51" Type="http://schemas.openxmlformats.org/officeDocument/2006/relationships/hyperlink" Target="https://www.google.com/maps/place/41%C2%B033'39.5%22N+70%C2%B035'57.2%22W/@41.5609795,-70.6000509,268m/data=!3m2!1e3!4b1!4m14!1m7!3m6!1s0x89e4d768ad998c09:0x26120cb9566725ef!2sJones+Rd,+Falmouth,+MA+02540!3b1!8m2!3d41.5604494!4d-70.6089798!3m5!1s0x0:0xa2ccc24b66a47e9d!7e2!8m2!3d41.5609778!4d-70.5992194!5m1!1e3" TargetMode="External"/><Relationship Id="rId3" Type="http://schemas.openxmlformats.org/officeDocument/2006/relationships/hyperlink" Target="https://www.google.com/maps/place/Jones+Rd+%26+Gifford+St,+Falmouth,+MA+02540/@41.5605219,-70.6115092,342m/data=!3m2!1e3!4b1!4m5!3m4!1s0x89e4d765856a68e1:0x6ee931ade69b5e92!8m2!3d41.56052!4d-70.6104471?hl=en" TargetMode="External"/><Relationship Id="rId12" Type="http://schemas.openxmlformats.org/officeDocument/2006/relationships/hyperlink" Target="https://www.google.com/maps/dir/41.6350283,-70.6311363/41.633752,-70.619557/@41.63433,-70.6293275,1024m/data=!3m1!1e3!4m2!4m1!3e0?hl=en" TargetMode="External"/><Relationship Id="rId17" Type="http://schemas.openxmlformats.org/officeDocument/2006/relationships/hyperlink" Target="https://www.google.com/maps/@41.585752,-70.6050856,327m/data=!3m1!1e3?hl=en" TargetMode="External"/><Relationship Id="rId25" Type="http://schemas.openxmlformats.org/officeDocument/2006/relationships/hyperlink" Target="https://www.google.com/maps/dir/41.6037281,-70.639124/41.603676,-70.636993/@41.6037295,-70.6391478,321m/data=!3m1!1e3!4m2!4m1!3e0!5m1!1e3?hl=en" TargetMode="External"/><Relationship Id="rId33" Type="http://schemas.openxmlformats.org/officeDocument/2006/relationships/hyperlink" Target="https://www.google.com/maps/dir/41.6037566,-70.6378111/41.609573,-70.639765/@41.6064596,-70.641548,896m/data=!3m1!1e3!4m2!4m1!3e0!5m1!1e3?hl=en" TargetMode="External"/><Relationship Id="rId38" Type="http://schemas.openxmlformats.org/officeDocument/2006/relationships/hyperlink" Target="https://www.google.com/maps/dir/41.576094,-70.5595094/41.5749056,-70.5597843/@41.5755158,-70.5599669,228m/data=!3m1!1e3!4m2!4m1!3e0" TargetMode="External"/><Relationship Id="rId46" Type="http://schemas.openxmlformats.org/officeDocument/2006/relationships/hyperlink" Target="https://www.google.com/maps/place/Oyster+Pond+Rd+%26+Woods+Hole+Rd,+Falmouth,+MA+02540/@41.5438519,-70.6497499,390m/data=!3m1!1e3!4m5!3m4!1s0x89e4d8464aa97ccb:0xdfd6baa605f94687!8m2!3d41.5437691!4d-70.6484793!5m1!1e3" TargetMode="External"/><Relationship Id="rId20" Type="http://schemas.openxmlformats.org/officeDocument/2006/relationships/hyperlink" Target="https://www.google.com/maps/dir/41.6557956,-70.6118925/41.63429,-70.620396/@41.6442788,-70.6304838,3104m/data=!3m1!1e3!4m9!4m8!1m5!3m4!1m2!1d-70.6180324!2d41.6453708!3s0x89e4d00b2d6475b1:0x5a0bcc94f7256126!1m0!3e0?hl=en" TargetMode="External"/><Relationship Id="rId41" Type="http://schemas.openxmlformats.org/officeDocument/2006/relationships/hyperlink" Target="https://www.google.com/maps/dir/41.5518269,-70.5636065/41.559191,-70.563649/@41.5551265,-70.5662944,1339m/data=!3m1!1e3!4m2!4m1!3e0!5m1!1e3" TargetMode="External"/><Relationship Id="rId54" Type="http://schemas.openxmlformats.org/officeDocument/2006/relationships/drawing" Target="../drawings/drawing3.xml"/><Relationship Id="rId1" Type="http://schemas.openxmlformats.org/officeDocument/2006/relationships/hyperlink" Target="http://maps.massgis.state.ma.us/map_ol/ej.php" TargetMode="External"/><Relationship Id="rId6" Type="http://schemas.openxmlformats.org/officeDocument/2006/relationships/hyperlink" Target="https://www.google.com/maps/@41.6504946,-70.6091904,1675m/data=!3m1!1e3!5m1!1e3?hl=en" TargetMode="External"/><Relationship Id="rId15" Type="http://schemas.openxmlformats.org/officeDocument/2006/relationships/hyperlink" Target="https://www.google.com/maps/dir/41.5522225,-70.602541/41.5441168,-70.607112/@41.5482762,-70.6066796,1215m/data=!3m1!1e3!4m2!4m1!3e0?hl=en" TargetMode="External"/><Relationship Id="rId23" Type="http://schemas.openxmlformats.org/officeDocument/2006/relationships/hyperlink" Target="https://www.google.com/maps/@41.5575322,-70.600085,272m/data=!3m1!1e3?hl=en" TargetMode="External"/><Relationship Id="rId28" Type="http://schemas.openxmlformats.org/officeDocument/2006/relationships/hyperlink" Target="https://www.google.com/maps/dir/41.584994,-70.535216/41.5919156,-70.5337856/@41.5879615,-70.538287,1312m/data=!3m1!1e3!4m2!4m1!3e0!5m1!1e3?hl=en" TargetMode="External"/><Relationship Id="rId36" Type="http://schemas.openxmlformats.org/officeDocument/2006/relationships/hyperlink" Target="https://www.google.com/maps/dir/41.6446639,-70.6273647/41.635035,-70.631177/@41.6397261,-70.6302328,1671m/data=!3m1!1e3!4m2!4m1!3e0" TargetMode="External"/><Relationship Id="rId49" Type="http://schemas.openxmlformats.org/officeDocument/2006/relationships/hyperlink" Target="https://www.google.com/maps/dir/41.5645821,-70.5960679/41.563785,-70.589055/@41.565684,-70.595982,607m/data=!3m1!1e3!4m2!4m1!3e0!5m1!1e3?hl=e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48DFA-C932-4CAB-97E5-966B77DBB4E7}">
  <dimension ref="A1:M42"/>
  <sheetViews>
    <sheetView topLeftCell="A16" workbookViewId="0">
      <selection activeCell="D26" sqref="D26:D31"/>
    </sheetView>
  </sheetViews>
  <sheetFormatPr defaultColWidth="9.140625" defaultRowHeight="15" x14ac:dyDescent="0.25"/>
  <cols>
    <col min="1" max="1" width="2.42578125" style="14" customWidth="1"/>
    <col min="2" max="2" width="5.42578125" style="14" customWidth="1"/>
    <col min="3" max="3" width="34.28515625" style="14" customWidth="1"/>
    <col min="4" max="4" width="82" style="14" customWidth="1"/>
    <col min="5" max="5" width="31.7109375" style="1" customWidth="1"/>
    <col min="6" max="16384" width="9.140625" style="14"/>
  </cols>
  <sheetData>
    <row r="1" spans="1:13" ht="30.75" customHeight="1" x14ac:dyDescent="0.25">
      <c r="A1" s="146"/>
      <c r="B1" s="146"/>
      <c r="C1" s="146"/>
      <c r="D1" s="146"/>
      <c r="E1" s="295"/>
      <c r="F1" s="307"/>
    </row>
    <row r="2" spans="1:13" ht="27.75" customHeight="1" x14ac:dyDescent="0.35">
      <c r="A2" s="146"/>
      <c r="B2" s="146"/>
      <c r="C2" s="446" t="s">
        <v>0</v>
      </c>
      <c r="D2" s="447"/>
      <c r="E2" s="447"/>
      <c r="F2" s="307"/>
    </row>
    <row r="3" spans="1:13" ht="31.5" customHeight="1" x14ac:dyDescent="0.5">
      <c r="A3" s="146"/>
      <c r="B3" s="146"/>
      <c r="C3" s="448" t="s">
        <v>1</v>
      </c>
      <c r="D3" s="449"/>
      <c r="E3" s="449"/>
      <c r="F3" s="307"/>
    </row>
    <row r="4" spans="1:13" ht="15.75" thickBot="1" x14ac:dyDescent="0.3">
      <c r="A4" s="279"/>
      <c r="B4" s="146"/>
      <c r="C4" s="309"/>
      <c r="D4" s="155"/>
      <c r="E4" s="308"/>
      <c r="F4" s="307"/>
    </row>
    <row r="5" spans="1:13" ht="24" customHeight="1" thickBot="1" x14ac:dyDescent="0.3">
      <c r="A5" s="279"/>
      <c r="B5" s="152"/>
      <c r="C5" s="306" t="s">
        <v>2</v>
      </c>
      <c r="D5" s="305" t="s">
        <v>3</v>
      </c>
      <c r="E5" s="304" t="s">
        <v>4</v>
      </c>
      <c r="I5" s="1"/>
      <c r="J5" s="1"/>
      <c r="K5" s="1"/>
      <c r="L5" s="1"/>
      <c r="M5" s="1"/>
    </row>
    <row r="6" spans="1:13" s="1" customFormat="1" ht="30" customHeight="1" x14ac:dyDescent="0.25">
      <c r="A6" s="296"/>
      <c r="B6" s="295"/>
      <c r="C6" s="303" t="s">
        <v>5</v>
      </c>
      <c r="D6" s="302" t="s">
        <v>6</v>
      </c>
      <c r="E6" s="301"/>
    </row>
    <row r="7" spans="1:13" s="1" customFormat="1" ht="21.75" customHeight="1" x14ac:dyDescent="0.25">
      <c r="A7" s="296"/>
      <c r="B7" s="295"/>
      <c r="C7" s="299" t="s">
        <v>7</v>
      </c>
      <c r="D7" s="298" t="s">
        <v>8</v>
      </c>
      <c r="E7" s="300" t="s">
        <v>9</v>
      </c>
      <c r="I7" s="14"/>
      <c r="J7" s="14"/>
      <c r="K7" s="14"/>
      <c r="L7" s="14"/>
      <c r="M7" s="14"/>
    </row>
    <row r="8" spans="1:13" s="1" customFormat="1" ht="23.25" customHeight="1" x14ac:dyDescent="0.25">
      <c r="A8" s="296"/>
      <c r="B8" s="295"/>
      <c r="C8" s="299" t="s">
        <v>10</v>
      </c>
      <c r="D8" s="298" t="s">
        <v>11</v>
      </c>
      <c r="E8" s="297"/>
      <c r="I8" s="14"/>
      <c r="J8" s="14"/>
      <c r="K8" s="14"/>
      <c r="L8" s="14"/>
      <c r="M8" s="14"/>
    </row>
    <row r="9" spans="1:13" s="1" customFormat="1" ht="25.5" customHeight="1" x14ac:dyDescent="0.25">
      <c r="A9" s="296"/>
      <c r="B9" s="295"/>
      <c r="C9" s="299" t="s">
        <v>12</v>
      </c>
      <c r="D9" s="298" t="s">
        <v>13</v>
      </c>
      <c r="E9" s="297"/>
      <c r="I9" s="14"/>
      <c r="J9" s="14"/>
      <c r="K9" s="14"/>
      <c r="L9" s="14"/>
      <c r="M9" s="14"/>
    </row>
    <row r="10" spans="1:13" s="1" customFormat="1" ht="23.25" customHeight="1" thickBot="1" x14ac:dyDescent="0.3">
      <c r="A10" s="296"/>
      <c r="B10" s="295"/>
      <c r="C10" s="294" t="s">
        <v>14</v>
      </c>
      <c r="D10" s="293" t="s">
        <v>15</v>
      </c>
      <c r="E10" s="292"/>
    </row>
    <row r="11" spans="1:13" ht="21.75" customHeight="1" thickBot="1" x14ac:dyDescent="0.3">
      <c r="A11" s="279"/>
      <c r="B11" s="146"/>
      <c r="C11" s="291"/>
      <c r="D11" s="290"/>
      <c r="E11" s="289"/>
    </row>
    <row r="12" spans="1:13" ht="31.5" customHeight="1" thickBot="1" x14ac:dyDescent="0.3">
      <c r="A12" s="279"/>
      <c r="B12" s="152"/>
      <c r="C12" s="288" t="s">
        <v>16</v>
      </c>
      <c r="D12" s="287" t="s">
        <v>3</v>
      </c>
      <c r="E12" s="286" t="s">
        <v>4</v>
      </c>
    </row>
    <row r="13" spans="1:13" ht="53.25" customHeight="1" thickBot="1" x14ac:dyDescent="0.3">
      <c r="A13" s="279"/>
      <c r="B13" s="152"/>
      <c r="C13" s="285" t="s">
        <v>17</v>
      </c>
      <c r="D13" s="284" t="s">
        <v>18</v>
      </c>
      <c r="E13" s="283"/>
    </row>
    <row r="14" spans="1:13" ht="27" customHeight="1" thickBot="1" x14ac:dyDescent="0.3">
      <c r="A14" s="279"/>
      <c r="B14" s="146"/>
      <c r="C14" s="282"/>
      <c r="D14" s="281"/>
      <c r="E14" s="280"/>
    </row>
    <row r="15" spans="1:13" ht="35.25" customHeight="1" thickBot="1" x14ac:dyDescent="0.3">
      <c r="A15" s="279"/>
      <c r="B15" s="278"/>
      <c r="C15" s="278" t="s">
        <v>19</v>
      </c>
      <c r="D15" s="277" t="s">
        <v>3</v>
      </c>
      <c r="E15" s="276" t="s">
        <v>4</v>
      </c>
    </row>
    <row r="16" spans="1:13" s="1" customFormat="1" ht="33" customHeight="1" x14ac:dyDescent="0.25">
      <c r="A16" s="270"/>
      <c r="B16" s="450" t="s">
        <v>20</v>
      </c>
      <c r="C16" s="275" t="s">
        <v>21</v>
      </c>
      <c r="D16" s="274" t="s">
        <v>22</v>
      </c>
      <c r="E16" s="273"/>
    </row>
    <row r="17" spans="1:5" s="1" customFormat="1" ht="42" customHeight="1" x14ac:dyDescent="0.25">
      <c r="A17" s="270"/>
      <c r="B17" s="451"/>
      <c r="C17" s="272" t="s">
        <v>23</v>
      </c>
      <c r="D17" s="244" t="s">
        <v>24</v>
      </c>
      <c r="E17" s="243"/>
    </row>
    <row r="18" spans="1:5" s="1" customFormat="1" ht="34.5" customHeight="1" x14ac:dyDescent="0.25">
      <c r="A18" s="270"/>
      <c r="B18" s="451"/>
      <c r="C18" s="271" t="s">
        <v>25</v>
      </c>
      <c r="D18" s="244" t="s">
        <v>26</v>
      </c>
      <c r="E18" s="243"/>
    </row>
    <row r="19" spans="1:5" s="1" customFormat="1" ht="180.75" customHeight="1" thickBot="1" x14ac:dyDescent="0.3">
      <c r="A19" s="270"/>
      <c r="B19" s="451"/>
      <c r="C19" s="269" t="s">
        <v>27</v>
      </c>
      <c r="D19" s="241" t="s">
        <v>28</v>
      </c>
      <c r="E19" s="240"/>
    </row>
    <row r="20" spans="1:5" ht="80.25" customHeight="1" x14ac:dyDescent="0.25">
      <c r="A20" s="239"/>
      <c r="B20" s="452" t="s">
        <v>29</v>
      </c>
      <c r="C20" s="268" t="s">
        <v>30</v>
      </c>
      <c r="D20" s="267" t="s">
        <v>31</v>
      </c>
      <c r="E20" s="266"/>
    </row>
    <row r="21" spans="1:5" ht="58.5" customHeight="1" thickBot="1" x14ac:dyDescent="0.3">
      <c r="A21" s="239"/>
      <c r="B21" s="453"/>
      <c r="C21" s="265" t="s">
        <v>32</v>
      </c>
      <c r="D21" s="264" t="s">
        <v>33</v>
      </c>
      <c r="E21" s="263" t="s">
        <v>34</v>
      </c>
    </row>
    <row r="22" spans="1:5" ht="37.5" customHeight="1" x14ac:dyDescent="0.25">
      <c r="A22" s="239"/>
      <c r="B22" s="454" t="s">
        <v>35</v>
      </c>
      <c r="C22" s="262" t="s">
        <v>36</v>
      </c>
      <c r="D22" s="455" t="s">
        <v>37</v>
      </c>
      <c r="E22" s="261"/>
    </row>
    <row r="23" spans="1:5" ht="29.25" customHeight="1" x14ac:dyDescent="0.25">
      <c r="A23" s="239"/>
      <c r="B23" s="454"/>
      <c r="C23" s="257" t="s">
        <v>38</v>
      </c>
      <c r="D23" s="456"/>
      <c r="E23" s="243"/>
    </row>
    <row r="24" spans="1:5" ht="27.75" customHeight="1" x14ac:dyDescent="0.25">
      <c r="A24" s="239"/>
      <c r="B24" s="454"/>
      <c r="C24" s="257" t="s">
        <v>39</v>
      </c>
      <c r="D24" s="456"/>
      <c r="E24" s="243"/>
    </row>
    <row r="25" spans="1:5" ht="28.5" customHeight="1" thickBot="1" x14ac:dyDescent="0.3">
      <c r="A25" s="239"/>
      <c r="B25" s="454"/>
      <c r="C25" s="255" t="s">
        <v>40</v>
      </c>
      <c r="D25" s="457"/>
      <c r="E25" s="240"/>
    </row>
    <row r="26" spans="1:5" ht="23.25" customHeight="1" x14ac:dyDescent="0.25">
      <c r="A26" s="239"/>
      <c r="B26" s="436" t="s">
        <v>41</v>
      </c>
      <c r="C26" s="260" t="s">
        <v>42</v>
      </c>
      <c r="D26" s="439" t="s">
        <v>43</v>
      </c>
      <c r="E26" s="259" t="s">
        <v>44</v>
      </c>
    </row>
    <row r="27" spans="1:5" ht="35.25" customHeight="1" x14ac:dyDescent="0.25">
      <c r="A27" s="239"/>
      <c r="B27" s="437"/>
      <c r="C27" s="257" t="s">
        <v>45</v>
      </c>
      <c r="D27" s="440"/>
      <c r="E27" s="258" t="s">
        <v>46</v>
      </c>
    </row>
    <row r="28" spans="1:5" ht="37.5" customHeight="1" x14ac:dyDescent="0.25">
      <c r="A28" s="239"/>
      <c r="B28" s="437"/>
      <c r="C28" s="257" t="s">
        <v>47</v>
      </c>
      <c r="D28" s="440"/>
      <c r="E28" s="256"/>
    </row>
    <row r="29" spans="1:5" ht="36.75" customHeight="1" x14ac:dyDescent="0.25">
      <c r="A29" s="239"/>
      <c r="B29" s="437"/>
      <c r="C29" s="257" t="s">
        <v>48</v>
      </c>
      <c r="D29" s="440"/>
      <c r="E29" s="256"/>
    </row>
    <row r="30" spans="1:5" ht="32.25" customHeight="1" x14ac:dyDescent="0.25">
      <c r="A30" s="239"/>
      <c r="B30" s="437"/>
      <c r="C30" s="257" t="s">
        <v>49</v>
      </c>
      <c r="D30" s="440"/>
      <c r="E30" s="256"/>
    </row>
    <row r="31" spans="1:5" ht="33.75" customHeight="1" thickBot="1" x14ac:dyDescent="0.3">
      <c r="A31" s="239"/>
      <c r="B31" s="438"/>
      <c r="C31" s="255" t="s">
        <v>50</v>
      </c>
      <c r="D31" s="441"/>
      <c r="E31" s="254"/>
    </row>
    <row r="32" spans="1:5" ht="49.5" customHeight="1" x14ac:dyDescent="0.25">
      <c r="A32" s="239"/>
      <c r="B32" s="442" t="s">
        <v>51</v>
      </c>
      <c r="C32" s="253" t="s">
        <v>52</v>
      </c>
      <c r="D32" s="244" t="s">
        <v>53</v>
      </c>
      <c r="E32" s="252"/>
    </row>
    <row r="33" spans="1:5" ht="75" x14ac:dyDescent="0.25">
      <c r="A33" s="239"/>
      <c r="B33" s="442"/>
      <c r="C33" s="250" t="s">
        <v>54</v>
      </c>
      <c r="D33" s="430" t="s">
        <v>55</v>
      </c>
      <c r="E33" s="251" t="s">
        <v>56</v>
      </c>
    </row>
    <row r="34" spans="1:5" ht="44.25" customHeight="1" x14ac:dyDescent="0.25">
      <c r="A34" s="239"/>
      <c r="B34" s="442"/>
      <c r="C34" s="250" t="s">
        <v>57</v>
      </c>
      <c r="D34" s="430" t="s">
        <v>58</v>
      </c>
      <c r="E34" s="251" t="s">
        <v>59</v>
      </c>
    </row>
    <row r="35" spans="1:5" ht="57" customHeight="1" x14ac:dyDescent="0.25">
      <c r="A35" s="239"/>
      <c r="B35" s="442"/>
      <c r="C35" s="250" t="s">
        <v>60</v>
      </c>
      <c r="D35" s="430" t="s">
        <v>61</v>
      </c>
      <c r="E35" s="243"/>
    </row>
    <row r="36" spans="1:5" ht="53.25" customHeight="1" x14ac:dyDescent="0.25">
      <c r="A36" s="239"/>
      <c r="B36" s="442"/>
      <c r="C36" s="250" t="s">
        <v>62</v>
      </c>
      <c r="D36" s="430" t="s">
        <v>63</v>
      </c>
      <c r="E36" s="243"/>
    </row>
    <row r="37" spans="1:5" ht="36" customHeight="1" x14ac:dyDescent="0.25">
      <c r="A37" s="239"/>
      <c r="B37" s="442"/>
      <c r="C37" s="250" t="s">
        <v>64</v>
      </c>
      <c r="D37" s="430" t="s">
        <v>65</v>
      </c>
      <c r="E37" s="243"/>
    </row>
    <row r="38" spans="1:5" ht="32.25" customHeight="1" thickBot="1" x14ac:dyDescent="0.3">
      <c r="A38" s="239"/>
      <c r="B38" s="442"/>
      <c r="C38" s="249" t="s">
        <v>66</v>
      </c>
      <c r="D38" s="431" t="s">
        <v>67</v>
      </c>
      <c r="E38" s="240"/>
    </row>
    <row r="39" spans="1:5" ht="70.5" customHeight="1" x14ac:dyDescent="0.25">
      <c r="A39" s="239"/>
      <c r="B39" s="443" t="s">
        <v>68</v>
      </c>
      <c r="C39" s="248" t="s">
        <v>69</v>
      </c>
      <c r="D39" s="247" t="s">
        <v>70</v>
      </c>
      <c r="E39" s="246"/>
    </row>
    <row r="40" spans="1:5" ht="65.25" customHeight="1" x14ac:dyDescent="0.25">
      <c r="A40" s="239"/>
      <c r="B40" s="444"/>
      <c r="C40" s="245" t="s">
        <v>71</v>
      </c>
      <c r="D40" s="244" t="s">
        <v>72</v>
      </c>
      <c r="E40" s="243"/>
    </row>
    <row r="41" spans="1:5" ht="81.75" customHeight="1" thickBot="1" x14ac:dyDescent="0.3">
      <c r="A41" s="239"/>
      <c r="B41" s="445"/>
      <c r="C41" s="242" t="s">
        <v>73</v>
      </c>
      <c r="D41" s="241" t="s">
        <v>74</v>
      </c>
      <c r="E41" s="240"/>
    </row>
    <row r="42" spans="1:5" ht="174" customHeight="1" thickBot="1" x14ac:dyDescent="0.3">
      <c r="A42" s="239"/>
      <c r="B42" s="238" t="s">
        <v>75</v>
      </c>
      <c r="C42" s="237" t="s">
        <v>76</v>
      </c>
      <c r="D42" s="236" t="s">
        <v>77</v>
      </c>
      <c r="E42" s="235"/>
    </row>
  </sheetData>
  <mergeCells count="10">
    <mergeCell ref="B26:B31"/>
    <mergeCell ref="D26:D31"/>
    <mergeCell ref="B32:B38"/>
    <mergeCell ref="B39:B41"/>
    <mergeCell ref="C2:E2"/>
    <mergeCell ref="C3:E3"/>
    <mergeCell ref="B16:B19"/>
    <mergeCell ref="B20:B21"/>
    <mergeCell ref="B22:B25"/>
    <mergeCell ref="D22:D25"/>
  </mergeCells>
  <dataValidations count="1">
    <dataValidation allowBlank="1" showInputMessage="1" showErrorMessage="1" promptTitle="Network Gap" sqref="C32" xr:uid="{54833930-FD90-45B6-9230-FEE21276646C}"/>
  </dataValidations>
  <hyperlinks>
    <hyperlink ref="E7" r:id="rId1" tooltip="Click for a list of the MassDOT Districts: https://www.massdot.state.ma.us/highway/AbouttheDistricts.aspx" xr:uid="{7F7965CE-E525-40FE-BCC4-E0D24A2AC76A}"/>
    <hyperlink ref="E21" r:id="rId2" xr:uid="{3FB805EC-354D-4957-8508-6A69FB254880}"/>
    <hyperlink ref="E26" location="'Eligible Projects'!A1" display="Eligible Projects" xr:uid="{8C93E69E-26F3-4BF8-8535-AF1669B487C9}"/>
    <hyperlink ref="E33" r:id="rId3" xr:uid="{DD053797-275B-4A14-A363-1028AEE1A26E}"/>
    <hyperlink ref="E34" r:id="rId4" xr:uid="{1083F63B-F997-4660-9546-16558DE3A9AA}"/>
    <hyperlink ref="E27" location="'Ineligible Projects'!A1" display="Ineligible Projects List" xr:uid="{EEDA6DBA-314B-4B72-A17F-1DAEF2124B96}"/>
  </hyperlinks>
  <pageMargins left="0.7" right="0.7" top="0.75" bottom="0.75" header="0.3" footer="0.3"/>
  <pageSetup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28694-FF4A-4C2F-B9CE-7D51321E9F57}">
  <dimension ref="A1:C29"/>
  <sheetViews>
    <sheetView workbookViewId="0"/>
  </sheetViews>
  <sheetFormatPr defaultColWidth="9.140625" defaultRowHeight="15" x14ac:dyDescent="0.25"/>
  <cols>
    <col min="1" max="1" width="9.140625" style="3"/>
    <col min="2" max="2" width="36.42578125" style="12" customWidth="1"/>
    <col min="3" max="3" width="14.140625" style="14" bestFit="1" customWidth="1"/>
    <col min="4" max="16384" width="9.140625" style="14"/>
  </cols>
  <sheetData>
    <row r="1" spans="1:3" x14ac:dyDescent="0.25">
      <c r="A1" s="3" t="s">
        <v>870</v>
      </c>
      <c r="B1" s="12" t="s">
        <v>871</v>
      </c>
      <c r="C1" s="14" t="s">
        <v>872</v>
      </c>
    </row>
    <row r="2" spans="1:3" x14ac:dyDescent="0.25">
      <c r="A2" s="3" t="s">
        <v>822</v>
      </c>
      <c r="B2" s="12" t="s">
        <v>823</v>
      </c>
      <c r="C2" s="88">
        <v>1175000</v>
      </c>
    </row>
    <row r="3" spans="1:3" x14ac:dyDescent="0.25">
      <c r="A3" s="3" t="s">
        <v>818</v>
      </c>
      <c r="B3" s="12" t="s">
        <v>819</v>
      </c>
      <c r="C3" s="88">
        <v>256000</v>
      </c>
    </row>
    <row r="4" spans="1:3" x14ac:dyDescent="0.25">
      <c r="A4" s="3" t="s">
        <v>858</v>
      </c>
      <c r="B4" s="12" t="s">
        <v>859</v>
      </c>
      <c r="C4" s="88">
        <v>667000</v>
      </c>
    </row>
    <row r="5" spans="1:3" x14ac:dyDescent="0.25">
      <c r="A5" s="3" t="s">
        <v>852</v>
      </c>
      <c r="B5" s="12" t="s">
        <v>853</v>
      </c>
      <c r="C5" s="88">
        <v>1107000</v>
      </c>
    </row>
    <row r="6" spans="1:3" x14ac:dyDescent="0.25">
      <c r="A6" s="3" t="s">
        <v>854</v>
      </c>
      <c r="B6" s="12" t="s">
        <v>855</v>
      </c>
      <c r="C6" s="88">
        <v>404000</v>
      </c>
    </row>
    <row r="7" spans="1:3" x14ac:dyDescent="0.25">
      <c r="A7" s="3" t="s">
        <v>840</v>
      </c>
      <c r="B7" s="12" t="s">
        <v>841</v>
      </c>
      <c r="C7" s="88">
        <v>318000</v>
      </c>
    </row>
    <row r="8" spans="1:3" x14ac:dyDescent="0.25">
      <c r="A8" s="3" t="s">
        <v>826</v>
      </c>
      <c r="B8" s="12" t="s">
        <v>827</v>
      </c>
      <c r="C8" s="88">
        <v>227000</v>
      </c>
    </row>
    <row r="9" spans="1:3" x14ac:dyDescent="0.25">
      <c r="A9" s="3" t="s">
        <v>838</v>
      </c>
      <c r="B9" s="12" t="s">
        <v>839</v>
      </c>
      <c r="C9" s="88">
        <v>3460000</v>
      </c>
    </row>
    <row r="10" spans="1:3" x14ac:dyDescent="0.25">
      <c r="A10" s="3" t="s">
        <v>846</v>
      </c>
      <c r="B10" s="12" t="s">
        <v>847</v>
      </c>
      <c r="C10" s="88">
        <v>545000</v>
      </c>
    </row>
    <row r="11" spans="1:3" x14ac:dyDescent="0.25">
      <c r="A11" s="3" t="s">
        <v>828</v>
      </c>
      <c r="B11" s="12" t="s">
        <v>829</v>
      </c>
      <c r="C11" s="88">
        <v>454000</v>
      </c>
    </row>
    <row r="12" spans="1:3" x14ac:dyDescent="0.25">
      <c r="A12" s="3" t="s">
        <v>834</v>
      </c>
      <c r="B12" s="12" t="s">
        <v>835</v>
      </c>
      <c r="C12" s="88">
        <v>1314000</v>
      </c>
    </row>
    <row r="13" spans="1:3" x14ac:dyDescent="0.25">
      <c r="A13" s="3" t="s">
        <v>864</v>
      </c>
      <c r="B13" s="12" t="s">
        <v>865</v>
      </c>
      <c r="C13" s="88">
        <v>303000</v>
      </c>
    </row>
    <row r="14" spans="1:3" x14ac:dyDescent="0.25">
      <c r="A14" s="3" t="s">
        <v>862</v>
      </c>
      <c r="B14" s="12" t="s">
        <v>863</v>
      </c>
      <c r="C14" s="88">
        <v>139000</v>
      </c>
    </row>
    <row r="15" spans="1:3" x14ac:dyDescent="0.25">
      <c r="A15" s="3" t="s">
        <v>868</v>
      </c>
      <c r="B15" s="12" t="s">
        <v>869</v>
      </c>
      <c r="C15" s="88">
        <v>456000</v>
      </c>
    </row>
    <row r="16" spans="1:3" x14ac:dyDescent="0.25">
      <c r="A16" s="3" t="s">
        <v>824</v>
      </c>
      <c r="B16" s="12" t="s">
        <v>825</v>
      </c>
      <c r="C16" s="88">
        <v>1679000</v>
      </c>
    </row>
    <row r="17" spans="1:3" x14ac:dyDescent="0.25">
      <c r="A17" s="3" t="s">
        <v>832</v>
      </c>
      <c r="B17" s="12" t="s">
        <v>833</v>
      </c>
      <c r="C17" s="88">
        <v>187000</v>
      </c>
    </row>
    <row r="18" spans="1:3" x14ac:dyDescent="0.25">
      <c r="A18" s="3" t="s">
        <v>860</v>
      </c>
      <c r="B18" s="12" t="s">
        <v>861</v>
      </c>
      <c r="C18" s="88">
        <v>1917000</v>
      </c>
    </row>
    <row r="19" spans="1:3" x14ac:dyDescent="0.25">
      <c r="A19" s="3" t="s">
        <v>842</v>
      </c>
      <c r="B19" s="12" t="s">
        <v>843</v>
      </c>
      <c r="C19" s="88">
        <v>409000</v>
      </c>
    </row>
    <row r="20" spans="1:3" x14ac:dyDescent="0.25">
      <c r="A20" s="3" t="s">
        <v>820</v>
      </c>
      <c r="B20" s="12" t="s">
        <v>821</v>
      </c>
      <c r="C20" s="88">
        <v>150000</v>
      </c>
    </row>
    <row r="21" spans="1:3" x14ac:dyDescent="0.25">
      <c r="A21" s="3" t="s">
        <v>866</v>
      </c>
      <c r="B21" s="12" t="s">
        <v>867</v>
      </c>
      <c r="C21" s="88">
        <v>2363000</v>
      </c>
    </row>
    <row r="22" spans="1:3" x14ac:dyDescent="0.25">
      <c r="A22" s="3" t="s">
        <v>848</v>
      </c>
      <c r="B22" s="12" t="s">
        <v>849</v>
      </c>
      <c r="C22" s="88">
        <v>150000</v>
      </c>
    </row>
    <row r="23" spans="1:3" x14ac:dyDescent="0.25">
      <c r="A23" s="3" t="s">
        <v>850</v>
      </c>
      <c r="B23" s="12" t="s">
        <v>851</v>
      </c>
      <c r="C23" s="88">
        <v>652000</v>
      </c>
    </row>
    <row r="24" spans="1:3" x14ac:dyDescent="0.25">
      <c r="A24" s="3" t="s">
        <v>816</v>
      </c>
      <c r="B24" s="12" t="s">
        <v>817</v>
      </c>
      <c r="C24" s="88">
        <v>1301000</v>
      </c>
    </row>
    <row r="25" spans="1:3" x14ac:dyDescent="0.25">
      <c r="A25" s="3" t="s">
        <v>814</v>
      </c>
      <c r="B25" s="12" t="s">
        <v>815</v>
      </c>
      <c r="C25" s="88">
        <v>725000</v>
      </c>
    </row>
    <row r="26" spans="1:3" x14ac:dyDescent="0.25">
      <c r="A26" s="3" t="s">
        <v>836</v>
      </c>
      <c r="B26" s="12" t="s">
        <v>837</v>
      </c>
      <c r="C26" s="88">
        <v>1145000</v>
      </c>
    </row>
    <row r="27" spans="1:3" x14ac:dyDescent="0.25">
      <c r="A27" s="3" t="s">
        <v>844</v>
      </c>
      <c r="B27" s="12" t="s">
        <v>845</v>
      </c>
      <c r="C27" s="88">
        <v>323000</v>
      </c>
    </row>
    <row r="28" spans="1:3" x14ac:dyDescent="0.25">
      <c r="A28" s="3" t="s">
        <v>830</v>
      </c>
      <c r="B28" s="12" t="s">
        <v>831</v>
      </c>
      <c r="C28" s="88">
        <v>2314000</v>
      </c>
    </row>
    <row r="29" spans="1:3" x14ac:dyDescent="0.25">
      <c r="A29" s="3" t="s">
        <v>856</v>
      </c>
      <c r="B29" s="12" t="s">
        <v>857</v>
      </c>
      <c r="C29" s="88">
        <v>512000</v>
      </c>
    </row>
  </sheetData>
  <sortState xmlns:xlrd2="http://schemas.microsoft.com/office/spreadsheetml/2017/richdata2" ref="A2:C29">
    <sortCondition ref="A2:A29"/>
  </sortState>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23497-ED1C-400A-89AF-267AB273519B}">
  <sheetPr>
    <pageSetUpPr fitToPage="1"/>
  </sheetPr>
  <dimension ref="A1:O42"/>
  <sheetViews>
    <sheetView workbookViewId="0"/>
  </sheetViews>
  <sheetFormatPr defaultColWidth="9.140625" defaultRowHeight="15" x14ac:dyDescent="0.25"/>
  <cols>
    <col min="1" max="1" width="9.140625" style="98"/>
    <col min="2" max="2" width="20.85546875" style="98" customWidth="1"/>
    <col min="3" max="3" width="10.85546875" style="99" bestFit="1" customWidth="1"/>
    <col min="4" max="6" width="9.140625" style="99"/>
    <col min="7" max="7" width="10.42578125" style="99" customWidth="1"/>
    <col min="8" max="14" width="9.140625" style="99"/>
    <col min="15" max="15" width="16.42578125" style="99" bestFit="1" customWidth="1"/>
    <col min="16" max="16384" width="9.140625" style="98"/>
  </cols>
  <sheetData>
    <row r="1" spans="1:15" s="89" customFormat="1" ht="116.25" x14ac:dyDescent="0.3">
      <c r="A1" s="91" t="s">
        <v>510</v>
      </c>
      <c r="B1" s="100" t="s">
        <v>23</v>
      </c>
      <c r="C1" s="90" t="s">
        <v>455</v>
      </c>
      <c r="D1" s="90" t="s">
        <v>456</v>
      </c>
      <c r="E1" s="90" t="s">
        <v>457</v>
      </c>
      <c r="F1" s="90" t="s">
        <v>458</v>
      </c>
      <c r="G1" s="90" t="s">
        <v>459</v>
      </c>
      <c r="H1" s="91" t="s">
        <v>544</v>
      </c>
      <c r="I1" s="90" t="s">
        <v>460</v>
      </c>
      <c r="J1" s="90" t="s">
        <v>461</v>
      </c>
      <c r="K1" s="90" t="s">
        <v>462</v>
      </c>
      <c r="L1" s="90" t="s">
        <v>463</v>
      </c>
      <c r="M1" s="91" t="s">
        <v>545</v>
      </c>
      <c r="N1" s="91" t="s">
        <v>546</v>
      </c>
      <c r="O1" s="91" t="s">
        <v>547</v>
      </c>
    </row>
    <row r="2" spans="1:15" s="93" customFormat="1" ht="56.25" x14ac:dyDescent="0.25">
      <c r="A2" s="92" t="s">
        <v>822</v>
      </c>
      <c r="B2" s="93" t="s">
        <v>823</v>
      </c>
      <c r="C2" s="92">
        <v>6</v>
      </c>
      <c r="D2" s="92">
        <v>10</v>
      </c>
      <c r="E2" s="92">
        <v>4.8000000000000007</v>
      </c>
      <c r="F2" s="92">
        <v>8</v>
      </c>
      <c r="G2" s="94">
        <v>2.3655913978494625</v>
      </c>
      <c r="H2" s="94">
        <v>21.815913978494624</v>
      </c>
      <c r="I2" s="92">
        <v>10</v>
      </c>
      <c r="J2" s="92">
        <v>7</v>
      </c>
      <c r="K2" s="92">
        <v>6</v>
      </c>
      <c r="L2" s="92">
        <v>-3</v>
      </c>
      <c r="M2" s="94">
        <v>20</v>
      </c>
      <c r="N2" s="94">
        <v>41.815913978494621</v>
      </c>
      <c r="O2" s="95">
        <v>45.556067086278048</v>
      </c>
    </row>
    <row r="3" spans="1:15" s="93" customFormat="1" ht="56.25" x14ac:dyDescent="0.25">
      <c r="A3" s="92" t="s">
        <v>818</v>
      </c>
      <c r="B3" s="93" t="s">
        <v>819</v>
      </c>
      <c r="C3" s="92">
        <v>7.15</v>
      </c>
      <c r="D3" s="92">
        <v>13</v>
      </c>
      <c r="E3" s="92">
        <v>5.5</v>
      </c>
      <c r="F3" s="92">
        <v>10</v>
      </c>
      <c r="G3" s="94">
        <v>4.301075268817204</v>
      </c>
      <c r="H3" s="94">
        <v>7.9902150537634418</v>
      </c>
      <c r="I3" s="92">
        <v>10</v>
      </c>
      <c r="J3" s="92">
        <v>6</v>
      </c>
      <c r="K3" s="92">
        <v>6</v>
      </c>
      <c r="L3" s="92">
        <v>-3</v>
      </c>
      <c r="M3" s="94">
        <v>19</v>
      </c>
      <c r="N3" s="94">
        <v>26.990215053763443</v>
      </c>
      <c r="O3" s="95">
        <v>135.15380597778389</v>
      </c>
    </row>
    <row r="4" spans="1:15" s="93" customFormat="1" ht="56.25" x14ac:dyDescent="0.25">
      <c r="A4" s="92" t="s">
        <v>858</v>
      </c>
      <c r="B4" s="93" t="s">
        <v>859</v>
      </c>
      <c r="C4" s="92">
        <v>4</v>
      </c>
      <c r="D4" s="92">
        <v>10</v>
      </c>
      <c r="E4" s="92">
        <v>3.2</v>
      </c>
      <c r="F4" s="92">
        <v>8</v>
      </c>
      <c r="G4" s="94">
        <v>1.5053763440860215</v>
      </c>
      <c r="H4" s="94">
        <v>16.02322580645161</v>
      </c>
      <c r="I4" s="92">
        <v>5</v>
      </c>
      <c r="J4" s="92">
        <v>6</v>
      </c>
      <c r="K4" s="92">
        <v>6</v>
      </c>
      <c r="L4" s="92">
        <v>-3</v>
      </c>
      <c r="M4" s="94">
        <v>14</v>
      </c>
      <c r="N4" s="94">
        <v>30.02322580645161</v>
      </c>
      <c r="O4" s="95">
        <v>57.615094619941679</v>
      </c>
    </row>
    <row r="5" spans="1:15" s="93" customFormat="1" ht="56.25" x14ac:dyDescent="0.25">
      <c r="A5" s="92" t="s">
        <v>852</v>
      </c>
      <c r="B5" s="93" t="s">
        <v>853</v>
      </c>
      <c r="C5" s="92">
        <v>3.5</v>
      </c>
      <c r="D5" s="92">
        <v>10</v>
      </c>
      <c r="E5" s="92">
        <v>2.8000000000000003</v>
      </c>
      <c r="F5" s="92">
        <v>8</v>
      </c>
      <c r="G5" s="94">
        <v>8.172043010752688</v>
      </c>
      <c r="H5" s="94">
        <v>25.97763440860215</v>
      </c>
      <c r="I5" s="92">
        <v>7.5</v>
      </c>
      <c r="J5" s="92">
        <v>10</v>
      </c>
      <c r="K5" s="92">
        <v>6</v>
      </c>
      <c r="L5" s="92">
        <v>-5</v>
      </c>
      <c r="M5" s="94">
        <v>18.5</v>
      </c>
      <c r="N5" s="94">
        <v>44.47763440860215</v>
      </c>
      <c r="O5" s="95">
        <v>51.407344438976132</v>
      </c>
    </row>
    <row r="6" spans="1:15" s="93" customFormat="1" ht="37.5" x14ac:dyDescent="0.25">
      <c r="A6" s="92" t="s">
        <v>854</v>
      </c>
      <c r="B6" s="93" t="s">
        <v>855</v>
      </c>
      <c r="C6" s="92">
        <v>1.5</v>
      </c>
      <c r="D6" s="92">
        <v>5</v>
      </c>
      <c r="E6" s="92">
        <v>1.5</v>
      </c>
      <c r="F6" s="92">
        <v>5</v>
      </c>
      <c r="G6" s="94">
        <v>3.4408602150537639</v>
      </c>
      <c r="H6" s="94">
        <v>13.152688172043012</v>
      </c>
      <c r="I6" s="92">
        <v>10</v>
      </c>
      <c r="J6" s="92">
        <v>7</v>
      </c>
      <c r="K6" s="92">
        <v>6</v>
      </c>
      <c r="L6" s="92">
        <v>-4</v>
      </c>
      <c r="M6" s="94">
        <v>19</v>
      </c>
      <c r="N6" s="94">
        <v>32.152688172043014</v>
      </c>
      <c r="O6" s="95">
        <v>101.97490698396135</v>
      </c>
    </row>
    <row r="7" spans="1:15" s="93" customFormat="1" ht="37.5" x14ac:dyDescent="0.25">
      <c r="A7" s="92" t="s">
        <v>840</v>
      </c>
      <c r="B7" s="93" t="s">
        <v>841</v>
      </c>
      <c r="C7" s="92">
        <v>1</v>
      </c>
      <c r="D7" s="92">
        <v>5</v>
      </c>
      <c r="E7" s="92">
        <v>1</v>
      </c>
      <c r="F7" s="92">
        <v>5</v>
      </c>
      <c r="G7" s="94">
        <v>4.731182795698925</v>
      </c>
      <c r="H7" s="94">
        <v>11.711827956989247</v>
      </c>
      <c r="I7" s="92">
        <v>5</v>
      </c>
      <c r="J7" s="92">
        <v>6</v>
      </c>
      <c r="K7" s="92">
        <v>6</v>
      </c>
      <c r="L7" s="92">
        <v>-5</v>
      </c>
      <c r="M7" s="94">
        <v>12</v>
      </c>
      <c r="N7" s="94">
        <v>23.711827956989247</v>
      </c>
      <c r="O7" s="95">
        <v>95.496689315301026</v>
      </c>
    </row>
    <row r="8" spans="1:15" s="93" customFormat="1" ht="37.5" x14ac:dyDescent="0.25">
      <c r="A8" s="92" t="s">
        <v>826</v>
      </c>
      <c r="B8" s="93" t="s">
        <v>827</v>
      </c>
      <c r="C8" s="92">
        <v>1.25</v>
      </c>
      <c r="D8" s="92">
        <v>5</v>
      </c>
      <c r="E8" s="92">
        <v>1.25</v>
      </c>
      <c r="F8" s="92">
        <v>5</v>
      </c>
      <c r="G8" s="94">
        <v>12.903225806451612</v>
      </c>
      <c r="H8" s="94">
        <v>12.701612903225806</v>
      </c>
      <c r="I8" s="92">
        <v>2.5</v>
      </c>
      <c r="J8" s="92">
        <v>6</v>
      </c>
      <c r="K8" s="92">
        <v>6</v>
      </c>
      <c r="L8" s="92">
        <v>-5</v>
      </c>
      <c r="M8" s="94">
        <v>9.5</v>
      </c>
      <c r="N8" s="94">
        <v>22.201612903225808</v>
      </c>
      <c r="O8" s="95">
        <v>125.15001636542169</v>
      </c>
    </row>
    <row r="9" spans="1:15" s="93" customFormat="1" ht="56.25" x14ac:dyDescent="0.25">
      <c r="A9" s="92" t="s">
        <v>838</v>
      </c>
      <c r="B9" s="93" t="s">
        <v>839</v>
      </c>
      <c r="C9" s="92">
        <v>4.5</v>
      </c>
      <c r="D9" s="92">
        <v>10</v>
      </c>
      <c r="E9" s="92">
        <v>3.6</v>
      </c>
      <c r="F9" s="92">
        <v>8</v>
      </c>
      <c r="G9" s="94">
        <v>6.6666666666666661</v>
      </c>
      <c r="H9" s="94">
        <v>104.85333333333334</v>
      </c>
      <c r="I9" s="92">
        <v>10</v>
      </c>
      <c r="J9" s="92">
        <v>7</v>
      </c>
      <c r="K9" s="92">
        <v>6</v>
      </c>
      <c r="L9" s="92">
        <v>-7</v>
      </c>
      <c r="M9" s="94">
        <v>16</v>
      </c>
      <c r="N9" s="94">
        <v>120.85333333333334</v>
      </c>
      <c r="O9" s="95">
        <v>44.705853339745254</v>
      </c>
    </row>
    <row r="10" spans="1:15" s="93" customFormat="1" ht="37.5" x14ac:dyDescent="0.25">
      <c r="A10" s="92" t="s">
        <v>846</v>
      </c>
      <c r="B10" s="93" t="s">
        <v>847</v>
      </c>
      <c r="C10" s="92">
        <v>1.75</v>
      </c>
      <c r="D10" s="92">
        <v>5</v>
      </c>
      <c r="E10" s="92">
        <v>1.75</v>
      </c>
      <c r="F10" s="92">
        <v>5</v>
      </c>
      <c r="G10" s="94">
        <v>8.172043010752688</v>
      </c>
      <c r="H10" s="94">
        <v>26.006451612903223</v>
      </c>
      <c r="I10" s="92">
        <v>5</v>
      </c>
      <c r="J10" s="92">
        <v>6</v>
      </c>
      <c r="K10" s="92">
        <v>6</v>
      </c>
      <c r="L10" s="92">
        <v>-5</v>
      </c>
      <c r="M10" s="94">
        <v>12</v>
      </c>
      <c r="N10" s="94">
        <v>38.00645161290322</v>
      </c>
      <c r="O10" s="95">
        <v>89.300873150618472</v>
      </c>
    </row>
    <row r="11" spans="1:15" s="93" customFormat="1" ht="56.25" x14ac:dyDescent="0.25">
      <c r="A11" s="92" t="s">
        <v>828</v>
      </c>
      <c r="B11" s="93" t="s">
        <v>829</v>
      </c>
      <c r="C11" s="92">
        <v>1.5</v>
      </c>
      <c r="D11" s="92">
        <v>5</v>
      </c>
      <c r="E11" s="92">
        <v>1.5</v>
      </c>
      <c r="F11" s="92">
        <v>5</v>
      </c>
      <c r="G11" s="94">
        <v>14.838709677419356</v>
      </c>
      <c r="H11" s="94">
        <v>25.054838709677419</v>
      </c>
      <c r="I11" s="92">
        <v>2.5</v>
      </c>
      <c r="J11" s="92">
        <v>10</v>
      </c>
      <c r="K11" s="92">
        <v>6</v>
      </c>
      <c r="L11" s="92">
        <v>-4</v>
      </c>
      <c r="M11" s="94">
        <v>14.5</v>
      </c>
      <c r="N11" s="94">
        <v>39.554838709677419</v>
      </c>
      <c r="O11" s="95">
        <v>111.51632001600626</v>
      </c>
    </row>
    <row r="12" spans="1:15" s="93" customFormat="1" ht="56.25" x14ac:dyDescent="0.25">
      <c r="A12" s="92" t="s">
        <v>834</v>
      </c>
      <c r="B12" s="93" t="s">
        <v>835</v>
      </c>
      <c r="C12" s="92">
        <v>4.5</v>
      </c>
      <c r="D12" s="92">
        <v>9</v>
      </c>
      <c r="E12" s="92">
        <v>3.6</v>
      </c>
      <c r="F12" s="92">
        <v>8</v>
      </c>
      <c r="G12" s="94">
        <v>5.806451612903226</v>
      </c>
      <c r="H12" s="94">
        <v>18.543870967741935</v>
      </c>
      <c r="I12" s="92">
        <v>7.5</v>
      </c>
      <c r="J12" s="92">
        <v>7</v>
      </c>
      <c r="K12" s="92">
        <v>6</v>
      </c>
      <c r="L12" s="92">
        <v>0</v>
      </c>
      <c r="M12" s="94">
        <v>20.5</v>
      </c>
      <c r="N12" s="94">
        <v>39.043870967741938</v>
      </c>
      <c r="O12" s="95">
        <v>38.028509757224057</v>
      </c>
    </row>
    <row r="13" spans="1:15" s="93" customFormat="1" ht="37.5" x14ac:dyDescent="0.25">
      <c r="A13" s="92" t="s">
        <v>864</v>
      </c>
      <c r="B13" s="93" t="s">
        <v>865</v>
      </c>
      <c r="C13" s="92">
        <v>1.75</v>
      </c>
      <c r="D13" s="92">
        <v>5</v>
      </c>
      <c r="E13" s="92">
        <v>1.75</v>
      </c>
      <c r="F13" s="92">
        <v>5</v>
      </c>
      <c r="G13" s="94">
        <v>3.870967741935484</v>
      </c>
      <c r="H13" s="94">
        <v>8.685483870967742</v>
      </c>
      <c r="I13" s="92">
        <v>7.5</v>
      </c>
      <c r="J13" s="92">
        <v>6</v>
      </c>
      <c r="K13" s="92">
        <v>6</v>
      </c>
      <c r="L13" s="92">
        <v>-2</v>
      </c>
      <c r="M13" s="94">
        <v>17.5</v>
      </c>
      <c r="N13" s="94">
        <v>26.185483870967744</v>
      </c>
      <c r="O13" s="95">
        <v>110.72086203369025</v>
      </c>
    </row>
    <row r="14" spans="1:15" s="93" customFormat="1" ht="37.5" x14ac:dyDescent="0.25">
      <c r="A14" s="92" t="s">
        <v>862</v>
      </c>
      <c r="B14" s="93" t="s">
        <v>863</v>
      </c>
      <c r="C14" s="92">
        <v>1</v>
      </c>
      <c r="D14" s="92">
        <v>5</v>
      </c>
      <c r="E14" s="92">
        <v>1</v>
      </c>
      <c r="F14" s="92">
        <v>5</v>
      </c>
      <c r="G14" s="94">
        <v>19.13978494623656</v>
      </c>
      <c r="H14" s="94">
        <v>15.56989247311828</v>
      </c>
      <c r="I14" s="92">
        <v>2.5</v>
      </c>
      <c r="J14" s="92">
        <v>6</v>
      </c>
      <c r="K14" s="92">
        <v>6</v>
      </c>
      <c r="L14" s="92">
        <v>-3</v>
      </c>
      <c r="M14" s="94">
        <v>11.5</v>
      </c>
      <c r="N14" s="94">
        <v>27.06989247311828</v>
      </c>
      <c r="O14" s="95">
        <v>249.722255287069</v>
      </c>
    </row>
    <row r="15" spans="1:15" s="93" customFormat="1" ht="37.5" x14ac:dyDescent="0.25">
      <c r="A15" s="92" t="s">
        <v>868</v>
      </c>
      <c r="B15" s="93" t="s">
        <v>869</v>
      </c>
      <c r="C15" s="92">
        <v>4.5</v>
      </c>
      <c r="D15" s="92">
        <v>15</v>
      </c>
      <c r="E15" s="92">
        <v>4.5</v>
      </c>
      <c r="F15" s="92">
        <v>15</v>
      </c>
      <c r="G15" s="94">
        <v>25</v>
      </c>
      <c r="H15" s="94">
        <v>25.6</v>
      </c>
      <c r="I15" s="92">
        <v>5</v>
      </c>
      <c r="J15" s="92">
        <v>6</v>
      </c>
      <c r="K15" s="92">
        <v>6</v>
      </c>
      <c r="L15" s="92">
        <v>-1</v>
      </c>
      <c r="M15" s="94">
        <v>16</v>
      </c>
      <c r="N15" s="94">
        <v>41.6</v>
      </c>
      <c r="O15" s="95">
        <v>116.88676594549031</v>
      </c>
    </row>
    <row r="16" spans="1:15" s="93" customFormat="1" ht="56.25" x14ac:dyDescent="0.25">
      <c r="A16" s="92" t="s">
        <v>824</v>
      </c>
      <c r="B16" s="93" t="s">
        <v>825</v>
      </c>
      <c r="C16" s="92">
        <v>3.5</v>
      </c>
      <c r="D16" s="92">
        <v>10</v>
      </c>
      <c r="E16" s="92">
        <v>2.8000000000000003</v>
      </c>
      <c r="F16" s="92">
        <v>8</v>
      </c>
      <c r="G16" s="94">
        <v>4.731182795698925</v>
      </c>
      <c r="H16" s="94">
        <v>29.031182795698925</v>
      </c>
      <c r="I16" s="92">
        <v>10</v>
      </c>
      <c r="J16" s="92">
        <v>7</v>
      </c>
      <c r="K16" s="92">
        <v>6</v>
      </c>
      <c r="L16" s="92">
        <v>-3</v>
      </c>
      <c r="M16" s="94">
        <v>20</v>
      </c>
      <c r="N16" s="94">
        <v>49.031182795698925</v>
      </c>
      <c r="O16" s="95">
        <v>37.371328350380274</v>
      </c>
    </row>
    <row r="17" spans="1:15" s="93" customFormat="1" ht="56.25" x14ac:dyDescent="0.25">
      <c r="A17" s="92" t="s">
        <v>832</v>
      </c>
      <c r="B17" s="93" t="s">
        <v>833</v>
      </c>
      <c r="C17" s="92">
        <v>6</v>
      </c>
      <c r="D17" s="92">
        <v>10</v>
      </c>
      <c r="E17" s="92">
        <v>4.8000000000000007</v>
      </c>
      <c r="F17" s="92">
        <v>8</v>
      </c>
      <c r="G17" s="94">
        <v>4.301075268817204</v>
      </c>
      <c r="H17" s="94">
        <v>3.3101075268817208</v>
      </c>
      <c r="I17" s="92">
        <v>10</v>
      </c>
      <c r="J17" s="92">
        <v>7</v>
      </c>
      <c r="K17" s="92">
        <v>10</v>
      </c>
      <c r="L17" s="92">
        <v>-3</v>
      </c>
      <c r="M17" s="94">
        <v>24</v>
      </c>
      <c r="N17" s="94">
        <v>27.310107526881723</v>
      </c>
      <c r="O17" s="95">
        <v>186.7996410867423</v>
      </c>
    </row>
    <row r="18" spans="1:15" s="93" customFormat="1" ht="56.25" x14ac:dyDescent="0.25">
      <c r="A18" s="92" t="s">
        <v>860</v>
      </c>
      <c r="B18" s="93" t="s">
        <v>861</v>
      </c>
      <c r="C18" s="92">
        <v>2.5</v>
      </c>
      <c r="D18" s="92">
        <v>10</v>
      </c>
      <c r="E18" s="92">
        <v>2</v>
      </c>
      <c r="F18" s="92">
        <v>8</v>
      </c>
      <c r="G18" s="94">
        <v>7.0967741935483879</v>
      </c>
      <c r="H18" s="94">
        <v>53.274193548387096</v>
      </c>
      <c r="I18" s="92">
        <v>7.5</v>
      </c>
      <c r="J18" s="92">
        <v>6</v>
      </c>
      <c r="K18" s="92">
        <v>6</v>
      </c>
      <c r="L18" s="92">
        <v>-7</v>
      </c>
      <c r="M18" s="94">
        <v>12.5</v>
      </c>
      <c r="N18" s="94">
        <v>65.774193548387103</v>
      </c>
      <c r="O18" s="95">
        <v>43.913869374006616</v>
      </c>
    </row>
    <row r="19" spans="1:15" s="93" customFormat="1" ht="37.5" x14ac:dyDescent="0.25">
      <c r="A19" s="92" t="s">
        <v>842</v>
      </c>
      <c r="B19" s="93" t="s">
        <v>843</v>
      </c>
      <c r="C19" s="92">
        <v>1.75</v>
      </c>
      <c r="D19" s="92">
        <v>5</v>
      </c>
      <c r="E19" s="92">
        <v>1.75</v>
      </c>
      <c r="F19" s="92">
        <v>5</v>
      </c>
      <c r="G19" s="94">
        <v>9.0322580645161281</v>
      </c>
      <c r="H19" s="94">
        <v>20.279032258064515</v>
      </c>
      <c r="I19" s="92">
        <v>5</v>
      </c>
      <c r="J19" s="92">
        <v>6</v>
      </c>
      <c r="K19" s="92">
        <v>6</v>
      </c>
      <c r="L19" s="92">
        <v>-5</v>
      </c>
      <c r="M19" s="94">
        <v>12</v>
      </c>
      <c r="N19" s="94">
        <v>32.279032258064518</v>
      </c>
      <c r="O19" s="95">
        <v>101.12478777589135</v>
      </c>
    </row>
    <row r="20" spans="1:15" s="93" customFormat="1" ht="56.25" x14ac:dyDescent="0.25">
      <c r="A20" s="92" t="s">
        <v>820</v>
      </c>
      <c r="B20" s="93" t="s">
        <v>821</v>
      </c>
      <c r="C20" s="92">
        <v>4.5</v>
      </c>
      <c r="D20" s="92">
        <v>10</v>
      </c>
      <c r="E20" s="92">
        <v>3.6</v>
      </c>
      <c r="F20" s="92">
        <v>8</v>
      </c>
      <c r="G20" s="94">
        <v>5.161290322580645</v>
      </c>
      <c r="H20" s="94">
        <v>3.1261290322580648</v>
      </c>
      <c r="I20" s="92">
        <v>7.5</v>
      </c>
      <c r="J20" s="92">
        <v>6</v>
      </c>
      <c r="K20" s="92">
        <v>6</v>
      </c>
      <c r="L20" s="92">
        <v>0</v>
      </c>
      <c r="M20" s="94">
        <v>19.5</v>
      </c>
      <c r="N20" s="94">
        <v>22.626129032258063</v>
      </c>
      <c r="O20" s="95">
        <v>193.3857182244279</v>
      </c>
    </row>
    <row r="21" spans="1:15" s="93" customFormat="1" ht="56.25" x14ac:dyDescent="0.25">
      <c r="A21" s="92" t="s">
        <v>866</v>
      </c>
      <c r="B21" s="93" t="s">
        <v>867</v>
      </c>
      <c r="C21" s="92">
        <v>3.5</v>
      </c>
      <c r="D21" s="92">
        <v>10</v>
      </c>
      <c r="E21" s="92">
        <v>2.8000000000000003</v>
      </c>
      <c r="F21" s="92">
        <v>8</v>
      </c>
      <c r="G21" s="94">
        <v>4.731182795698925</v>
      </c>
      <c r="H21" s="94">
        <v>37.740537634408604</v>
      </c>
      <c r="I21" s="92">
        <v>10</v>
      </c>
      <c r="J21" s="92">
        <v>6</v>
      </c>
      <c r="K21" s="92">
        <v>6</v>
      </c>
      <c r="L21" s="92">
        <v>-2</v>
      </c>
      <c r="M21" s="94">
        <v>20</v>
      </c>
      <c r="N21" s="94">
        <v>57.740537634408604</v>
      </c>
      <c r="O21" s="95">
        <v>31.271954957976931</v>
      </c>
    </row>
    <row r="22" spans="1:15" s="93" customFormat="1" ht="37.5" x14ac:dyDescent="0.25">
      <c r="A22" s="92" t="s">
        <v>848</v>
      </c>
      <c r="B22" s="93" t="s">
        <v>849</v>
      </c>
      <c r="C22" s="92">
        <v>2.7</v>
      </c>
      <c r="D22" s="92">
        <v>9</v>
      </c>
      <c r="E22" s="92">
        <v>2.0999999999999996</v>
      </c>
      <c r="F22" s="92">
        <v>7</v>
      </c>
      <c r="G22" s="94">
        <v>13.602150537634408</v>
      </c>
      <c r="H22" s="94">
        <v>6.8804301075268812</v>
      </c>
      <c r="I22" s="92">
        <v>10</v>
      </c>
      <c r="J22" s="92">
        <v>7</v>
      </c>
      <c r="K22" s="92">
        <v>6</v>
      </c>
      <c r="L22" s="92">
        <v>-7</v>
      </c>
      <c r="M22" s="94">
        <v>16</v>
      </c>
      <c r="N22" s="94">
        <v>22.88043010752688</v>
      </c>
      <c r="O22" s="95">
        <v>195.55923168826394</v>
      </c>
    </row>
    <row r="23" spans="1:15" s="93" customFormat="1" ht="56.25" x14ac:dyDescent="0.25">
      <c r="A23" s="92" t="s">
        <v>850</v>
      </c>
      <c r="B23" s="93" t="s">
        <v>851</v>
      </c>
      <c r="C23" s="92">
        <v>2.7</v>
      </c>
      <c r="D23" s="92">
        <v>9</v>
      </c>
      <c r="E23" s="92">
        <v>2.0999999999999996</v>
      </c>
      <c r="F23" s="92">
        <v>7</v>
      </c>
      <c r="G23" s="94">
        <v>7.365591397849462</v>
      </c>
      <c r="H23" s="94">
        <v>28.165591397849461</v>
      </c>
      <c r="I23" s="92">
        <v>10</v>
      </c>
      <c r="J23" s="92">
        <v>6</v>
      </c>
      <c r="K23" s="92">
        <v>6</v>
      </c>
      <c r="L23" s="92">
        <v>-8</v>
      </c>
      <c r="M23" s="94">
        <v>14</v>
      </c>
      <c r="N23" s="94">
        <v>42.165591397849461</v>
      </c>
      <c r="O23" s="95">
        <v>82.72629271698932</v>
      </c>
    </row>
    <row r="24" spans="1:15" s="93" customFormat="1" ht="56.25" x14ac:dyDescent="0.25">
      <c r="A24" s="92" t="s">
        <v>816</v>
      </c>
      <c r="B24" s="93" t="s">
        <v>817</v>
      </c>
      <c r="C24" s="92">
        <v>5.5</v>
      </c>
      <c r="D24" s="92">
        <v>10</v>
      </c>
      <c r="E24" s="92">
        <v>4.4000000000000004</v>
      </c>
      <c r="F24" s="92">
        <v>8</v>
      </c>
      <c r="G24" s="94">
        <v>10.53763440860215</v>
      </c>
      <c r="H24" s="94">
        <v>53.812688172043011</v>
      </c>
      <c r="I24" s="92">
        <v>2.5</v>
      </c>
      <c r="J24" s="92">
        <v>8</v>
      </c>
      <c r="K24" s="92">
        <v>6</v>
      </c>
      <c r="L24" s="92">
        <v>-8</v>
      </c>
      <c r="M24" s="94">
        <v>8.5</v>
      </c>
      <c r="N24" s="94">
        <v>62.312688172043011</v>
      </c>
      <c r="O24" s="95">
        <v>61.289159213182856</v>
      </c>
    </row>
    <row r="25" spans="1:15" s="93" customFormat="1" ht="56.25" x14ac:dyDescent="0.25">
      <c r="A25" s="92" t="s">
        <v>814</v>
      </c>
      <c r="B25" s="93" t="s">
        <v>815</v>
      </c>
      <c r="C25" s="92">
        <v>4.5</v>
      </c>
      <c r="D25" s="92">
        <v>10</v>
      </c>
      <c r="E25" s="92">
        <v>3.6</v>
      </c>
      <c r="F25" s="92">
        <v>8</v>
      </c>
      <c r="G25" s="94">
        <v>23.064516129032256</v>
      </c>
      <c r="H25" s="94">
        <v>19.665806451612905</v>
      </c>
      <c r="I25" s="92">
        <v>2.5</v>
      </c>
      <c r="J25" s="92">
        <v>10</v>
      </c>
      <c r="K25" s="92">
        <v>10</v>
      </c>
      <c r="L25" s="92">
        <v>-3</v>
      </c>
      <c r="M25" s="94">
        <v>19.5</v>
      </c>
      <c r="N25" s="94">
        <v>39.165806451612909</v>
      </c>
      <c r="O25" s="95">
        <v>69.173095110584441</v>
      </c>
    </row>
    <row r="26" spans="1:15" s="93" customFormat="1" ht="56.25" x14ac:dyDescent="0.25">
      <c r="A26" s="92" t="s">
        <v>836</v>
      </c>
      <c r="B26" s="93" t="s">
        <v>837</v>
      </c>
      <c r="C26" s="92">
        <v>3.5</v>
      </c>
      <c r="D26" s="92">
        <v>10</v>
      </c>
      <c r="E26" s="92">
        <v>2.8000000000000003</v>
      </c>
      <c r="F26" s="92">
        <v>8</v>
      </c>
      <c r="G26" s="94">
        <v>8.6021505376344081</v>
      </c>
      <c r="H26" s="94">
        <v>36.192365591397859</v>
      </c>
      <c r="I26" s="92">
        <v>7.5</v>
      </c>
      <c r="J26" s="92">
        <v>6</v>
      </c>
      <c r="K26" s="92">
        <v>6</v>
      </c>
      <c r="L26" s="92">
        <v>-4</v>
      </c>
      <c r="M26" s="94">
        <v>15.5</v>
      </c>
      <c r="N26" s="94">
        <v>51.692365591397859</v>
      </c>
      <c r="O26" s="95">
        <v>57.795578702367912</v>
      </c>
    </row>
    <row r="27" spans="1:15" s="96" customFormat="1" ht="37.5" x14ac:dyDescent="0.3">
      <c r="A27" s="92" t="s">
        <v>844</v>
      </c>
      <c r="B27" s="93" t="s">
        <v>845</v>
      </c>
      <c r="C27" s="92">
        <v>1</v>
      </c>
      <c r="D27" s="92">
        <v>10</v>
      </c>
      <c r="E27" s="92">
        <v>1</v>
      </c>
      <c r="F27" s="92">
        <v>8</v>
      </c>
      <c r="G27" s="94">
        <v>8.172043010752688</v>
      </c>
      <c r="H27" s="94">
        <v>22.537634408602152</v>
      </c>
      <c r="I27" s="92">
        <v>7.5</v>
      </c>
      <c r="J27" s="92">
        <v>6</v>
      </c>
      <c r="K27" s="92">
        <v>6</v>
      </c>
      <c r="L27" s="92">
        <v>-6</v>
      </c>
      <c r="M27" s="94">
        <v>13.5</v>
      </c>
      <c r="N27" s="94">
        <v>36.037634408602152</v>
      </c>
      <c r="O27" s="95">
        <v>142.8930785432282</v>
      </c>
    </row>
    <row r="28" spans="1:15" s="96" customFormat="1" ht="56.25" x14ac:dyDescent="0.3">
      <c r="A28" s="92" t="s">
        <v>830</v>
      </c>
      <c r="B28" s="93" t="s">
        <v>831</v>
      </c>
      <c r="C28" s="92">
        <v>4.5</v>
      </c>
      <c r="D28" s="92">
        <v>10</v>
      </c>
      <c r="E28" s="92">
        <v>3.6</v>
      </c>
      <c r="F28" s="92">
        <v>8</v>
      </c>
      <c r="G28" s="94">
        <v>2.7956989247311825</v>
      </c>
      <c r="H28" s="94">
        <v>43.343548387096774</v>
      </c>
      <c r="I28" s="92">
        <v>7.5</v>
      </c>
      <c r="J28" s="92">
        <v>6</v>
      </c>
      <c r="K28" s="92">
        <v>6</v>
      </c>
      <c r="L28" s="92">
        <v>-4</v>
      </c>
      <c r="M28" s="94">
        <v>15.5</v>
      </c>
      <c r="N28" s="94">
        <v>58.843548387096774</v>
      </c>
      <c r="O28" s="95">
        <v>32.548010612919285</v>
      </c>
    </row>
    <row r="29" spans="1:15" s="96" customFormat="1" ht="37.5" x14ac:dyDescent="0.3">
      <c r="A29" s="92" t="s">
        <v>856</v>
      </c>
      <c r="B29" s="93" t="s">
        <v>857</v>
      </c>
      <c r="C29" s="92">
        <v>1.8</v>
      </c>
      <c r="D29" s="92">
        <v>10</v>
      </c>
      <c r="E29" s="92">
        <v>1.4</v>
      </c>
      <c r="F29" s="92">
        <v>8</v>
      </c>
      <c r="G29" s="94">
        <v>0.86021505376344098</v>
      </c>
      <c r="H29" s="94">
        <v>15.44215053763441</v>
      </c>
      <c r="I29" s="92">
        <v>7.5</v>
      </c>
      <c r="J29" s="92">
        <v>6</v>
      </c>
      <c r="K29" s="92">
        <v>6</v>
      </c>
      <c r="L29" s="92">
        <v>-7</v>
      </c>
      <c r="M29" s="94">
        <v>12.5</v>
      </c>
      <c r="N29" s="94">
        <v>27.942150537634411</v>
      </c>
      <c r="O29" s="95">
        <v>69.89032150483844</v>
      </c>
    </row>
    <row r="30" spans="1:15" s="96" customFormat="1" ht="18.75" x14ac:dyDescent="0.3">
      <c r="B30" s="93"/>
      <c r="C30" s="97"/>
      <c r="D30" s="97"/>
      <c r="E30" s="97"/>
      <c r="F30" s="97"/>
      <c r="G30" s="97"/>
      <c r="H30" s="97"/>
      <c r="I30" s="97"/>
      <c r="J30" s="97"/>
      <c r="K30" s="97"/>
      <c r="L30" s="97"/>
      <c r="M30" s="97"/>
      <c r="N30" s="97"/>
      <c r="O30" s="97"/>
    </row>
    <row r="31" spans="1:15" s="96" customFormat="1" ht="18.75" x14ac:dyDescent="0.3">
      <c r="B31" s="93"/>
      <c r="C31" s="97"/>
      <c r="D31" s="97"/>
      <c r="E31" s="97"/>
      <c r="F31" s="97"/>
      <c r="G31" s="97"/>
      <c r="H31" s="97"/>
      <c r="I31" s="97"/>
      <c r="J31" s="97"/>
      <c r="K31" s="97"/>
      <c r="L31" s="97"/>
      <c r="M31" s="97"/>
      <c r="N31" s="97"/>
      <c r="O31" s="97"/>
    </row>
    <row r="32" spans="1:15" s="96" customFormat="1" ht="18.75" x14ac:dyDescent="0.3">
      <c r="B32" s="93"/>
      <c r="C32" s="97"/>
      <c r="D32" s="97"/>
      <c r="E32" s="97"/>
      <c r="F32" s="97"/>
      <c r="G32" s="97"/>
      <c r="H32" s="97"/>
      <c r="I32" s="97"/>
      <c r="J32" s="97"/>
      <c r="K32" s="97"/>
      <c r="L32" s="97"/>
      <c r="M32" s="97"/>
      <c r="N32" s="97"/>
      <c r="O32" s="97"/>
    </row>
    <row r="33" spans="2:15" s="96" customFormat="1" ht="18.75" x14ac:dyDescent="0.3">
      <c r="B33" s="93"/>
      <c r="C33" s="97"/>
      <c r="D33" s="97"/>
      <c r="E33" s="97"/>
      <c r="F33" s="97"/>
      <c r="G33" s="97"/>
      <c r="H33" s="97"/>
      <c r="I33" s="97"/>
      <c r="J33" s="97"/>
      <c r="K33" s="97"/>
      <c r="L33" s="97"/>
      <c r="M33" s="97"/>
      <c r="N33" s="97"/>
      <c r="O33" s="97"/>
    </row>
    <row r="34" spans="2:15" s="96" customFormat="1" ht="18.75" x14ac:dyDescent="0.3">
      <c r="B34" s="93"/>
      <c r="C34" s="97"/>
      <c r="D34" s="97"/>
      <c r="E34" s="97"/>
      <c r="F34" s="97"/>
      <c r="G34" s="97"/>
      <c r="H34" s="97"/>
      <c r="I34" s="97"/>
      <c r="J34" s="97"/>
      <c r="K34" s="97"/>
      <c r="L34" s="97"/>
      <c r="M34" s="97"/>
      <c r="N34" s="97"/>
      <c r="O34" s="97"/>
    </row>
    <row r="35" spans="2:15" s="96" customFormat="1" ht="18.75" x14ac:dyDescent="0.3">
      <c r="B35" s="93"/>
      <c r="C35" s="97"/>
      <c r="D35" s="97"/>
      <c r="E35" s="97"/>
      <c r="F35" s="97"/>
      <c r="G35" s="97"/>
      <c r="H35" s="97"/>
      <c r="I35" s="97"/>
      <c r="J35" s="97"/>
      <c r="K35" s="97"/>
      <c r="L35" s="97"/>
      <c r="M35" s="97"/>
      <c r="N35" s="97"/>
      <c r="O35" s="97"/>
    </row>
    <row r="36" spans="2:15" s="96" customFormat="1" ht="18.75" x14ac:dyDescent="0.3">
      <c r="B36" s="93"/>
      <c r="C36" s="97"/>
      <c r="D36" s="97"/>
      <c r="E36" s="97"/>
      <c r="F36" s="97"/>
      <c r="G36" s="97"/>
      <c r="H36" s="97"/>
      <c r="I36" s="97"/>
      <c r="J36" s="97"/>
      <c r="K36" s="97"/>
      <c r="L36" s="97"/>
      <c r="M36" s="97"/>
      <c r="N36" s="97"/>
      <c r="O36" s="97"/>
    </row>
    <row r="37" spans="2:15" s="96" customFormat="1" ht="18.75" x14ac:dyDescent="0.3">
      <c r="B37" s="93"/>
      <c r="C37" s="97"/>
      <c r="D37" s="97"/>
      <c r="E37" s="97"/>
      <c r="F37" s="97"/>
      <c r="G37" s="97"/>
      <c r="H37" s="97"/>
      <c r="I37" s="97"/>
      <c r="J37" s="97"/>
      <c r="K37" s="97"/>
      <c r="L37" s="97"/>
      <c r="M37" s="97"/>
      <c r="N37" s="97"/>
      <c r="O37" s="97"/>
    </row>
    <row r="38" spans="2:15" s="96" customFormat="1" ht="18.75" x14ac:dyDescent="0.3">
      <c r="B38" s="93"/>
      <c r="C38" s="97"/>
      <c r="D38" s="97"/>
      <c r="E38" s="97"/>
      <c r="F38" s="97"/>
      <c r="G38" s="97"/>
      <c r="H38" s="97"/>
      <c r="I38" s="97"/>
      <c r="J38" s="97"/>
      <c r="K38" s="97"/>
      <c r="L38" s="97"/>
      <c r="M38" s="97"/>
      <c r="N38" s="97"/>
      <c r="O38" s="97"/>
    </row>
    <row r="39" spans="2:15" s="96" customFormat="1" ht="18.75" x14ac:dyDescent="0.3">
      <c r="B39" s="93"/>
      <c r="C39" s="97"/>
      <c r="D39" s="97"/>
      <c r="E39" s="97"/>
      <c r="F39" s="97"/>
      <c r="G39" s="97"/>
      <c r="H39" s="97"/>
      <c r="I39" s="97"/>
      <c r="J39" s="97"/>
      <c r="K39" s="97"/>
      <c r="L39" s="97"/>
      <c r="M39" s="97"/>
      <c r="N39" s="97"/>
      <c r="O39" s="97"/>
    </row>
    <row r="40" spans="2:15" s="96" customFormat="1" ht="18.75" x14ac:dyDescent="0.3">
      <c r="B40" s="93"/>
      <c r="C40" s="97"/>
      <c r="D40" s="97"/>
      <c r="E40" s="97"/>
      <c r="F40" s="97"/>
      <c r="G40" s="97"/>
      <c r="H40" s="97"/>
      <c r="I40" s="97"/>
      <c r="J40" s="97"/>
      <c r="K40" s="97"/>
      <c r="L40" s="97"/>
      <c r="M40" s="97"/>
      <c r="N40" s="97"/>
      <c r="O40" s="97"/>
    </row>
    <row r="41" spans="2:15" s="96" customFormat="1" ht="18.75" x14ac:dyDescent="0.3">
      <c r="B41" s="93"/>
      <c r="C41" s="97"/>
      <c r="D41" s="97"/>
      <c r="E41" s="97"/>
      <c r="F41" s="97"/>
      <c r="G41" s="97"/>
      <c r="H41" s="97"/>
      <c r="I41" s="97"/>
      <c r="J41" s="97"/>
      <c r="K41" s="97"/>
      <c r="L41" s="97"/>
      <c r="M41" s="97"/>
      <c r="N41" s="97"/>
      <c r="O41" s="97"/>
    </row>
    <row r="42" spans="2:15" s="96" customFormat="1" ht="18.75" x14ac:dyDescent="0.3">
      <c r="B42" s="93"/>
      <c r="C42" s="97"/>
      <c r="D42" s="97"/>
      <c r="E42" s="97"/>
      <c r="F42" s="97"/>
      <c r="G42" s="97"/>
      <c r="H42" s="97"/>
      <c r="I42" s="97"/>
      <c r="J42" s="97"/>
      <c r="K42" s="97"/>
      <c r="L42" s="97"/>
      <c r="M42" s="97"/>
      <c r="N42" s="97"/>
      <c r="O42" s="97"/>
    </row>
  </sheetData>
  <sheetProtection formatRows="0"/>
  <sortState xmlns:xlrd2="http://schemas.microsoft.com/office/spreadsheetml/2017/richdata2" ref="A2:O29">
    <sortCondition ref="A2:A29"/>
  </sortState>
  <pageMargins left="0.25" right="0.25" top="0.75" bottom="0.75" header="0.3" footer="0.3"/>
  <pageSetup paperSize="4" scale="64"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95A9C-8CAB-4F72-B1EB-2E6DD040E2D3}">
  <dimension ref="A1:E29"/>
  <sheetViews>
    <sheetView workbookViewId="0"/>
  </sheetViews>
  <sheetFormatPr defaultColWidth="8.85546875" defaultRowHeight="15" x14ac:dyDescent="0.25"/>
  <cols>
    <col min="1" max="2" width="9.140625" style="3"/>
    <col min="3" max="3" width="36.42578125" style="12" customWidth="1"/>
    <col min="4" max="4" width="14.140625" bestFit="1" customWidth="1"/>
    <col min="5" max="5" width="12.42578125" bestFit="1" customWidth="1"/>
  </cols>
  <sheetData>
    <row r="1" spans="1:5" x14ac:dyDescent="0.25">
      <c r="A1" s="3" t="s">
        <v>870</v>
      </c>
      <c r="B1" s="3" t="s">
        <v>412</v>
      </c>
      <c r="C1" s="12" t="s">
        <v>871</v>
      </c>
      <c r="D1" s="14" t="s">
        <v>872</v>
      </c>
      <c r="E1" s="14" t="s">
        <v>873</v>
      </c>
    </row>
    <row r="2" spans="1:5" x14ac:dyDescent="0.25">
      <c r="A2" s="3" t="s">
        <v>814</v>
      </c>
      <c r="B2" s="3">
        <v>1</v>
      </c>
      <c r="C2" s="12" t="s">
        <v>815</v>
      </c>
      <c r="D2" s="88">
        <v>725000</v>
      </c>
      <c r="E2" s="88">
        <v>400000</v>
      </c>
    </row>
    <row r="3" spans="1:5" x14ac:dyDescent="0.25">
      <c r="A3" s="3" t="s">
        <v>816</v>
      </c>
      <c r="B3" s="3">
        <v>2</v>
      </c>
      <c r="C3" s="12" t="s">
        <v>817</v>
      </c>
      <c r="D3" s="88">
        <v>1301000</v>
      </c>
      <c r="E3" s="88">
        <v>400000</v>
      </c>
    </row>
    <row r="4" spans="1:5" x14ac:dyDescent="0.25">
      <c r="A4" s="3" t="s">
        <v>818</v>
      </c>
      <c r="B4" s="3">
        <v>3</v>
      </c>
      <c r="C4" s="12" t="s">
        <v>819</v>
      </c>
      <c r="D4" s="88">
        <v>256000</v>
      </c>
      <c r="E4" s="88">
        <v>256000</v>
      </c>
    </row>
    <row r="5" spans="1:5" x14ac:dyDescent="0.25">
      <c r="A5" s="3" t="s">
        <v>820</v>
      </c>
      <c r="B5" s="3">
        <v>4</v>
      </c>
      <c r="C5" s="12" t="s">
        <v>821</v>
      </c>
      <c r="D5" s="88">
        <v>150000</v>
      </c>
      <c r="E5" s="88">
        <v>150000</v>
      </c>
    </row>
    <row r="6" spans="1:5" x14ac:dyDescent="0.25">
      <c r="A6" s="3" t="s">
        <v>822</v>
      </c>
      <c r="B6" s="3">
        <v>5</v>
      </c>
      <c r="C6" s="12" t="s">
        <v>823</v>
      </c>
      <c r="D6" s="88">
        <v>1175000</v>
      </c>
      <c r="E6" s="88">
        <v>400000</v>
      </c>
    </row>
    <row r="7" spans="1:5" x14ac:dyDescent="0.25">
      <c r="A7" s="3" t="s">
        <v>824</v>
      </c>
      <c r="B7" s="3">
        <v>6</v>
      </c>
      <c r="C7" s="12" t="s">
        <v>825</v>
      </c>
      <c r="D7" s="88">
        <v>1679000</v>
      </c>
      <c r="E7" s="88">
        <v>400000</v>
      </c>
    </row>
    <row r="8" spans="1:5" x14ac:dyDescent="0.25">
      <c r="A8" s="3" t="s">
        <v>826</v>
      </c>
      <c r="B8" s="3">
        <v>7</v>
      </c>
      <c r="C8" s="12" t="s">
        <v>827</v>
      </c>
      <c r="D8" s="88">
        <v>227000</v>
      </c>
      <c r="E8" s="88">
        <v>227000</v>
      </c>
    </row>
    <row r="9" spans="1:5" x14ac:dyDescent="0.25">
      <c r="A9" s="3" t="s">
        <v>828</v>
      </c>
      <c r="B9" s="3">
        <v>8</v>
      </c>
      <c r="C9" s="12" t="s">
        <v>829</v>
      </c>
      <c r="D9" s="88">
        <v>454000</v>
      </c>
      <c r="E9" s="88">
        <v>400000</v>
      </c>
    </row>
    <row r="10" spans="1:5" x14ac:dyDescent="0.25">
      <c r="A10" s="3" t="s">
        <v>830</v>
      </c>
      <c r="B10" s="3">
        <v>9</v>
      </c>
      <c r="C10" s="12" t="s">
        <v>831</v>
      </c>
      <c r="D10" s="88">
        <v>2314000</v>
      </c>
      <c r="E10" s="88">
        <v>400000</v>
      </c>
    </row>
    <row r="11" spans="1:5" x14ac:dyDescent="0.25">
      <c r="A11" s="3" t="s">
        <v>832</v>
      </c>
      <c r="B11" s="3">
        <v>10</v>
      </c>
      <c r="C11" s="12" t="s">
        <v>833</v>
      </c>
      <c r="D11" s="88">
        <v>187000</v>
      </c>
      <c r="E11" s="88">
        <v>187000</v>
      </c>
    </row>
    <row r="12" spans="1:5" x14ac:dyDescent="0.25">
      <c r="A12" s="3" t="s">
        <v>834</v>
      </c>
      <c r="B12" s="3">
        <v>11</v>
      </c>
      <c r="C12" s="12" t="s">
        <v>835</v>
      </c>
      <c r="D12" s="88">
        <v>1314000</v>
      </c>
      <c r="E12" s="88">
        <v>400000</v>
      </c>
    </row>
    <row r="13" spans="1:5" x14ac:dyDescent="0.25">
      <c r="A13" s="3" t="s">
        <v>836</v>
      </c>
      <c r="B13" s="3">
        <v>12</v>
      </c>
      <c r="C13" s="12" t="s">
        <v>837</v>
      </c>
      <c r="D13" s="88">
        <v>1145000</v>
      </c>
      <c r="E13" s="88">
        <v>400000</v>
      </c>
    </row>
    <row r="14" spans="1:5" x14ac:dyDescent="0.25">
      <c r="A14" s="3" t="s">
        <v>838</v>
      </c>
      <c r="B14" s="3">
        <v>13</v>
      </c>
      <c r="C14" s="12" t="s">
        <v>839</v>
      </c>
      <c r="D14" s="88">
        <v>3460000</v>
      </c>
      <c r="E14" s="88">
        <v>400000</v>
      </c>
    </row>
    <row r="15" spans="1:5" x14ac:dyDescent="0.25">
      <c r="A15" s="3" t="s">
        <v>840</v>
      </c>
      <c r="B15" s="3">
        <v>14</v>
      </c>
      <c r="C15" s="12" t="s">
        <v>841</v>
      </c>
      <c r="D15" s="88">
        <v>318000</v>
      </c>
      <c r="E15" s="88">
        <v>318000</v>
      </c>
    </row>
    <row r="16" spans="1:5" x14ac:dyDescent="0.25">
      <c r="A16" s="3" t="s">
        <v>842</v>
      </c>
      <c r="B16" s="3">
        <v>15</v>
      </c>
      <c r="C16" s="12" t="s">
        <v>843</v>
      </c>
      <c r="D16" s="88">
        <v>409000</v>
      </c>
      <c r="E16" s="88">
        <v>400000</v>
      </c>
    </row>
    <row r="17" spans="1:5" x14ac:dyDescent="0.25">
      <c r="A17" s="3" t="s">
        <v>844</v>
      </c>
      <c r="B17" s="3">
        <v>16</v>
      </c>
      <c r="C17" s="12" t="s">
        <v>845</v>
      </c>
      <c r="D17" s="88">
        <v>323000</v>
      </c>
      <c r="E17" s="88">
        <v>323000</v>
      </c>
    </row>
    <row r="18" spans="1:5" x14ac:dyDescent="0.25">
      <c r="A18" s="3" t="s">
        <v>846</v>
      </c>
      <c r="B18" s="3">
        <v>17</v>
      </c>
      <c r="C18" s="12" t="s">
        <v>847</v>
      </c>
      <c r="D18" s="88">
        <v>545000</v>
      </c>
      <c r="E18" s="88">
        <v>400000</v>
      </c>
    </row>
    <row r="19" spans="1:5" x14ac:dyDescent="0.25">
      <c r="A19" s="3" t="s">
        <v>848</v>
      </c>
      <c r="B19" s="3">
        <v>18</v>
      </c>
      <c r="C19" s="12" t="s">
        <v>849</v>
      </c>
      <c r="D19" s="88">
        <v>150000</v>
      </c>
      <c r="E19" s="88">
        <v>150000</v>
      </c>
    </row>
    <row r="20" spans="1:5" x14ac:dyDescent="0.25">
      <c r="A20" s="3" t="s">
        <v>850</v>
      </c>
      <c r="B20" s="3">
        <v>19</v>
      </c>
      <c r="C20" s="12" t="s">
        <v>851</v>
      </c>
      <c r="D20" s="88">
        <v>652000</v>
      </c>
      <c r="E20" s="88">
        <v>400000</v>
      </c>
    </row>
    <row r="21" spans="1:5" x14ac:dyDescent="0.25">
      <c r="A21" s="3" t="s">
        <v>852</v>
      </c>
      <c r="B21" s="3">
        <v>20</v>
      </c>
      <c r="C21" s="12" t="s">
        <v>853</v>
      </c>
      <c r="D21" s="88">
        <v>1107000</v>
      </c>
      <c r="E21" s="88">
        <v>0</v>
      </c>
    </row>
    <row r="22" spans="1:5" x14ac:dyDescent="0.25">
      <c r="A22" s="3" t="s">
        <v>854</v>
      </c>
      <c r="B22" s="3">
        <v>21</v>
      </c>
      <c r="C22" s="12" t="s">
        <v>855</v>
      </c>
      <c r="D22" s="88">
        <v>404000</v>
      </c>
      <c r="E22" s="88">
        <v>400000</v>
      </c>
    </row>
    <row r="23" spans="1:5" x14ac:dyDescent="0.25">
      <c r="A23" s="3" t="s">
        <v>856</v>
      </c>
      <c r="B23" s="3">
        <v>22</v>
      </c>
      <c r="C23" s="12" t="s">
        <v>857</v>
      </c>
      <c r="D23" s="88">
        <v>512000</v>
      </c>
      <c r="E23" s="88">
        <v>400000</v>
      </c>
    </row>
    <row r="24" spans="1:5" x14ac:dyDescent="0.25">
      <c r="A24" s="3" t="s">
        <v>858</v>
      </c>
      <c r="B24" s="3">
        <v>23</v>
      </c>
      <c r="C24" s="12" t="s">
        <v>859</v>
      </c>
      <c r="D24" s="88">
        <v>667000</v>
      </c>
      <c r="E24" s="88">
        <v>400000</v>
      </c>
    </row>
    <row r="25" spans="1:5" x14ac:dyDescent="0.25">
      <c r="A25" s="3" t="s">
        <v>860</v>
      </c>
      <c r="B25" s="3">
        <v>24</v>
      </c>
      <c r="C25" s="12" t="s">
        <v>861</v>
      </c>
      <c r="D25" s="88">
        <v>1917000</v>
      </c>
      <c r="E25" s="88">
        <v>400000</v>
      </c>
    </row>
    <row r="26" spans="1:5" x14ac:dyDescent="0.25">
      <c r="A26" s="3" t="s">
        <v>862</v>
      </c>
      <c r="B26" s="3">
        <v>25</v>
      </c>
      <c r="C26" s="12" t="s">
        <v>863</v>
      </c>
      <c r="D26" s="88">
        <v>139000</v>
      </c>
      <c r="E26" s="88">
        <v>139000</v>
      </c>
    </row>
    <row r="27" spans="1:5" x14ac:dyDescent="0.25">
      <c r="A27" s="3" t="s">
        <v>864</v>
      </c>
      <c r="B27" s="3">
        <v>26</v>
      </c>
      <c r="C27" s="12" t="s">
        <v>865</v>
      </c>
      <c r="D27" s="88">
        <v>303000</v>
      </c>
      <c r="E27" s="88">
        <v>303000</v>
      </c>
    </row>
    <row r="28" spans="1:5" x14ac:dyDescent="0.25">
      <c r="A28" s="3" t="s">
        <v>866</v>
      </c>
      <c r="B28" s="3">
        <v>27</v>
      </c>
      <c r="C28" s="12" t="s">
        <v>867</v>
      </c>
      <c r="D28" s="88">
        <v>2363000</v>
      </c>
      <c r="E28" s="88">
        <v>400000</v>
      </c>
    </row>
    <row r="29" spans="1:5" x14ac:dyDescent="0.25">
      <c r="A29" s="3" t="s">
        <v>868</v>
      </c>
      <c r="B29" s="3">
        <v>28</v>
      </c>
      <c r="C29" s="12" t="s">
        <v>869</v>
      </c>
      <c r="D29" s="88">
        <v>456000</v>
      </c>
      <c r="E29" s="88">
        <v>400000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D353"/>
  <sheetViews>
    <sheetView workbookViewId="0"/>
  </sheetViews>
  <sheetFormatPr defaultColWidth="8.85546875" defaultRowHeight="15" x14ac:dyDescent="0.25"/>
  <cols>
    <col min="1" max="1" width="22.140625" bestFit="1" customWidth="1"/>
    <col min="2" max="2" width="10.42578125" style="3" customWidth="1"/>
    <col min="3" max="3" width="9.85546875" style="3" customWidth="1"/>
    <col min="4" max="4" width="9.140625" style="3"/>
  </cols>
  <sheetData>
    <row r="1" spans="1:4" ht="60" x14ac:dyDescent="0.25">
      <c r="A1" s="5" t="s">
        <v>5</v>
      </c>
      <c r="B1" s="7" t="s">
        <v>874</v>
      </c>
      <c r="C1" s="8" t="s">
        <v>875</v>
      </c>
      <c r="D1" s="9" t="s">
        <v>876</v>
      </c>
    </row>
    <row r="2" spans="1:4" s="2" customFormat="1" x14ac:dyDescent="0.25">
      <c r="A2" s="5" t="s">
        <v>877</v>
      </c>
      <c r="B2" s="7">
        <v>0</v>
      </c>
      <c r="C2" s="8"/>
      <c r="D2" s="13" t="s">
        <v>878</v>
      </c>
    </row>
    <row r="3" spans="1:4" x14ac:dyDescent="0.25">
      <c r="A3" s="4" t="s">
        <v>879</v>
      </c>
      <c r="B3" s="10">
        <v>81500</v>
      </c>
      <c r="C3" s="6" t="s">
        <v>880</v>
      </c>
      <c r="D3" s="3">
        <v>5</v>
      </c>
    </row>
    <row r="4" spans="1:4" x14ac:dyDescent="0.25">
      <c r="A4" s="4" t="s">
        <v>881</v>
      </c>
      <c r="B4" s="10">
        <v>120865</v>
      </c>
      <c r="C4" s="6" t="s">
        <v>880</v>
      </c>
      <c r="D4" s="3">
        <v>3</v>
      </c>
    </row>
    <row r="5" spans="1:4" x14ac:dyDescent="0.25">
      <c r="A5" s="4" t="s">
        <v>882</v>
      </c>
      <c r="B5" s="10">
        <v>69570</v>
      </c>
      <c r="C5" s="6" t="s">
        <v>880</v>
      </c>
      <c r="D5" s="3">
        <v>5</v>
      </c>
    </row>
    <row r="6" spans="1:4" x14ac:dyDescent="0.25">
      <c r="A6" s="4" t="s">
        <v>883</v>
      </c>
      <c r="B6" s="10">
        <v>41807</v>
      </c>
      <c r="C6" s="6" t="s">
        <v>884</v>
      </c>
      <c r="D6" s="3">
        <v>1</v>
      </c>
    </row>
    <row r="7" spans="1:4" x14ac:dyDescent="0.25">
      <c r="A7" s="4" t="s">
        <v>885</v>
      </c>
      <c r="B7" s="10">
        <v>63561</v>
      </c>
      <c r="C7" s="6" t="s">
        <v>884</v>
      </c>
      <c r="D7" s="3">
        <v>2</v>
      </c>
    </row>
    <row r="8" spans="1:4" x14ac:dyDescent="0.25">
      <c r="A8" s="4" t="s">
        <v>886</v>
      </c>
      <c r="B8" s="10">
        <v>91250</v>
      </c>
      <c r="C8" s="6" t="s">
        <v>880</v>
      </c>
      <c r="D8" s="3">
        <v>1</v>
      </c>
    </row>
    <row r="9" spans="1:4" x14ac:dyDescent="0.25">
      <c r="A9" s="4" t="s">
        <v>887</v>
      </c>
      <c r="B9" s="10">
        <v>76463</v>
      </c>
      <c r="C9" s="6" t="s">
        <v>880</v>
      </c>
      <c r="D9" s="3">
        <v>4</v>
      </c>
    </row>
    <row r="10" spans="1:4" x14ac:dyDescent="0.25">
      <c r="A10" s="4" t="s">
        <v>888</v>
      </c>
      <c r="B10" s="10">
        <v>52537</v>
      </c>
      <c r="C10" s="6" t="s">
        <v>884</v>
      </c>
      <c r="D10" s="3">
        <v>2</v>
      </c>
    </row>
    <row r="11" spans="1:4" x14ac:dyDescent="0.25">
      <c r="A11" s="4" t="s">
        <v>889</v>
      </c>
      <c r="B11" s="10">
        <v>125321</v>
      </c>
      <c r="C11" s="6" t="s">
        <v>880</v>
      </c>
      <c r="D11" s="3">
        <v>4</v>
      </c>
    </row>
    <row r="12" spans="1:4" x14ac:dyDescent="0.25">
      <c r="A12" s="4" t="s">
        <v>890</v>
      </c>
      <c r="B12" s="10">
        <v>65833</v>
      </c>
      <c r="C12" s="6" t="s">
        <v>884</v>
      </c>
      <c r="D12" s="3">
        <v>5</v>
      </c>
    </row>
    <row r="13" spans="1:4" x14ac:dyDescent="0.25">
      <c r="A13" s="4" t="s">
        <v>891</v>
      </c>
      <c r="B13" s="10">
        <v>92338</v>
      </c>
      <c r="C13" s="6" t="s">
        <v>880</v>
      </c>
      <c r="D13" s="3">
        <v>4</v>
      </c>
    </row>
    <row r="14" spans="1:4" x14ac:dyDescent="0.25">
      <c r="A14" s="4" t="s">
        <v>892</v>
      </c>
      <c r="B14" s="10">
        <v>85662</v>
      </c>
      <c r="C14" s="6" t="s">
        <v>880</v>
      </c>
      <c r="D14" s="3">
        <v>3</v>
      </c>
    </row>
    <row r="15" spans="1:4" x14ac:dyDescent="0.25">
      <c r="A15" s="4" t="s">
        <v>893</v>
      </c>
      <c r="B15" s="10">
        <v>83917</v>
      </c>
      <c r="C15" s="6" t="s">
        <v>880</v>
      </c>
      <c r="D15" s="3">
        <v>3</v>
      </c>
    </row>
    <row r="16" spans="1:4" x14ac:dyDescent="0.25">
      <c r="A16" s="4" t="s">
        <v>894</v>
      </c>
      <c r="B16" s="10">
        <v>71364</v>
      </c>
      <c r="C16" s="6" t="s">
        <v>880</v>
      </c>
      <c r="D16" s="3">
        <v>1</v>
      </c>
    </row>
    <row r="17" spans="1:4" x14ac:dyDescent="0.25">
      <c r="A17" s="4" t="s">
        <v>895</v>
      </c>
      <c r="B17" s="10">
        <v>102721</v>
      </c>
      <c r="C17" s="6" t="s">
        <v>880</v>
      </c>
      <c r="D17" s="3">
        <v>3</v>
      </c>
    </row>
    <row r="18" spans="1:4" x14ac:dyDescent="0.25">
      <c r="A18" s="4" t="s">
        <v>896</v>
      </c>
      <c r="B18" s="10">
        <v>47122</v>
      </c>
      <c r="C18" s="6" t="s">
        <v>884</v>
      </c>
      <c r="D18" s="3">
        <v>2</v>
      </c>
    </row>
    <row r="19" spans="1:4" x14ac:dyDescent="0.25">
      <c r="A19" s="4" t="s">
        <v>897</v>
      </c>
      <c r="B19" s="10">
        <v>65141</v>
      </c>
      <c r="C19" s="6" t="s">
        <v>884</v>
      </c>
      <c r="D19" s="3">
        <v>5</v>
      </c>
    </row>
    <row r="20" spans="1:4" x14ac:dyDescent="0.25">
      <c r="A20" s="4" t="s">
        <v>898</v>
      </c>
      <c r="B20" s="10">
        <v>72695</v>
      </c>
      <c r="C20" s="6" t="s">
        <v>880</v>
      </c>
      <c r="D20" s="3">
        <v>3</v>
      </c>
    </row>
    <row r="21" spans="1:4" x14ac:dyDescent="0.25">
      <c r="A21" s="4" t="s">
        <v>899</v>
      </c>
      <c r="B21" s="10">
        <v>78750</v>
      </c>
      <c r="C21" s="6" t="s">
        <v>880</v>
      </c>
      <c r="D21" s="3">
        <v>5</v>
      </c>
    </row>
    <row r="22" spans="1:4" x14ac:dyDescent="0.25">
      <c r="A22" s="4" t="s">
        <v>900</v>
      </c>
      <c r="B22" s="10">
        <v>67110</v>
      </c>
      <c r="C22" s="6" t="s">
        <v>884</v>
      </c>
      <c r="D22" s="3">
        <v>3</v>
      </c>
    </row>
    <row r="23" spans="1:4" x14ac:dyDescent="0.25">
      <c r="A23" s="4" t="s">
        <v>901</v>
      </c>
      <c r="B23" s="10">
        <v>58933</v>
      </c>
      <c r="C23" s="6" t="s">
        <v>884</v>
      </c>
      <c r="D23" s="3">
        <v>5</v>
      </c>
    </row>
    <row r="24" spans="1:4" x14ac:dyDescent="0.25">
      <c r="A24" s="4" t="s">
        <v>902</v>
      </c>
      <c r="B24" s="10">
        <v>66250</v>
      </c>
      <c r="C24" s="6" t="s">
        <v>884</v>
      </c>
      <c r="D24" s="3">
        <v>2</v>
      </c>
    </row>
    <row r="25" spans="1:4" x14ac:dyDescent="0.25">
      <c r="A25" s="4" t="s">
        <v>903</v>
      </c>
      <c r="B25" s="10">
        <v>64152</v>
      </c>
      <c r="C25" s="6" t="s">
        <v>884</v>
      </c>
      <c r="D25" s="3">
        <v>1</v>
      </c>
    </row>
    <row r="26" spans="1:4" x14ac:dyDescent="0.25">
      <c r="A26" s="4" t="s">
        <v>904</v>
      </c>
      <c r="B26" s="10">
        <v>114676</v>
      </c>
      <c r="C26" s="6" t="s">
        <v>880</v>
      </c>
      <c r="D26" s="3">
        <v>4</v>
      </c>
    </row>
    <row r="27" spans="1:4" x14ac:dyDescent="0.25">
      <c r="A27" s="4" t="s">
        <v>905</v>
      </c>
      <c r="B27" s="10">
        <v>74221</v>
      </c>
      <c r="C27" s="6" t="s">
        <v>880</v>
      </c>
      <c r="D27" s="3">
        <v>2</v>
      </c>
    </row>
    <row r="28" spans="1:4" x14ac:dyDescent="0.25">
      <c r="A28" s="4" t="s">
        <v>906</v>
      </c>
      <c r="B28" s="10">
        <v>87417</v>
      </c>
      <c r="C28" s="6" t="s">
        <v>880</v>
      </c>
      <c r="D28" s="3">
        <v>3</v>
      </c>
    </row>
    <row r="29" spans="1:4" x14ac:dyDescent="0.25">
      <c r="A29" s="4" t="s">
        <v>907</v>
      </c>
      <c r="B29" s="10">
        <v>105859</v>
      </c>
      <c r="C29" s="6" t="s">
        <v>880</v>
      </c>
      <c r="D29" s="3">
        <v>4</v>
      </c>
    </row>
    <row r="30" spans="1:4" x14ac:dyDescent="0.25">
      <c r="A30" s="4" t="s">
        <v>908</v>
      </c>
      <c r="B30" s="10">
        <v>84423</v>
      </c>
      <c r="C30" s="6" t="s">
        <v>880</v>
      </c>
      <c r="D30" s="3">
        <v>5</v>
      </c>
    </row>
    <row r="31" spans="1:4" x14ac:dyDescent="0.25">
      <c r="A31" s="4" t="s">
        <v>909</v>
      </c>
      <c r="B31" s="10">
        <v>88681</v>
      </c>
      <c r="C31" s="6" t="s">
        <v>880</v>
      </c>
      <c r="D31" s="3">
        <v>3</v>
      </c>
    </row>
    <row r="32" spans="1:4" x14ac:dyDescent="0.25">
      <c r="A32" s="4" t="s">
        <v>910</v>
      </c>
      <c r="B32" s="10">
        <v>59167</v>
      </c>
      <c r="C32" s="6" t="s">
        <v>884</v>
      </c>
      <c r="D32" s="3">
        <v>2</v>
      </c>
    </row>
    <row r="33" spans="1:4" x14ac:dyDescent="0.25">
      <c r="A33" s="4" t="s">
        <v>911</v>
      </c>
      <c r="B33" s="10">
        <v>73980</v>
      </c>
      <c r="C33" s="6" t="s">
        <v>880</v>
      </c>
      <c r="D33" s="3">
        <v>4</v>
      </c>
    </row>
    <row r="34" spans="1:4" x14ac:dyDescent="0.25">
      <c r="A34" s="4" t="s">
        <v>912</v>
      </c>
      <c r="B34" s="10">
        <v>93761</v>
      </c>
      <c r="C34" s="6" t="s">
        <v>880</v>
      </c>
      <c r="D34" s="3">
        <v>4</v>
      </c>
    </row>
    <row r="35" spans="1:4" x14ac:dyDescent="0.25">
      <c r="A35" s="4" t="s">
        <v>913</v>
      </c>
      <c r="B35" s="10">
        <v>72699</v>
      </c>
      <c r="C35" s="6" t="s">
        <v>880</v>
      </c>
      <c r="D35" s="3">
        <v>3</v>
      </c>
    </row>
    <row r="36" spans="1:4" x14ac:dyDescent="0.25">
      <c r="A36" s="4" t="s">
        <v>914</v>
      </c>
      <c r="B36" s="10">
        <v>72361</v>
      </c>
      <c r="C36" s="6" t="s">
        <v>880</v>
      </c>
      <c r="D36" s="3">
        <v>1</v>
      </c>
    </row>
    <row r="37" spans="1:4" x14ac:dyDescent="0.25">
      <c r="A37" s="4" t="s">
        <v>915</v>
      </c>
      <c r="B37" s="10">
        <v>144461</v>
      </c>
      <c r="C37" s="6" t="s">
        <v>880</v>
      </c>
      <c r="D37" s="3">
        <v>3</v>
      </c>
    </row>
    <row r="38" spans="1:4" x14ac:dyDescent="0.25">
      <c r="A38" s="4" t="s">
        <v>916</v>
      </c>
      <c r="B38" s="10">
        <v>54485</v>
      </c>
      <c r="C38" s="6" t="s">
        <v>884</v>
      </c>
      <c r="D38" s="3">
        <v>6</v>
      </c>
    </row>
    <row r="39" spans="1:4" x14ac:dyDescent="0.25">
      <c r="A39" s="4" t="s">
        <v>917</v>
      </c>
      <c r="B39" s="10">
        <v>63664</v>
      </c>
      <c r="C39" s="6" t="s">
        <v>884</v>
      </c>
      <c r="D39" s="3">
        <v>5</v>
      </c>
    </row>
    <row r="40" spans="1:4" x14ac:dyDescent="0.25">
      <c r="A40" s="4" t="s">
        <v>918</v>
      </c>
      <c r="B40" s="10">
        <v>103996</v>
      </c>
      <c r="C40" s="6" t="s">
        <v>880</v>
      </c>
      <c r="D40" s="3">
        <v>3</v>
      </c>
    </row>
    <row r="41" spans="1:4" x14ac:dyDescent="0.25">
      <c r="A41" s="4" t="s">
        <v>919</v>
      </c>
      <c r="B41" s="10">
        <v>127813</v>
      </c>
      <c r="C41" s="6" t="s">
        <v>880</v>
      </c>
      <c r="D41" s="3">
        <v>4</v>
      </c>
    </row>
    <row r="42" spans="1:4" x14ac:dyDescent="0.25">
      <c r="A42" s="4" t="s">
        <v>920</v>
      </c>
      <c r="B42" s="10">
        <v>102422</v>
      </c>
      <c r="C42" s="6" t="s">
        <v>880</v>
      </c>
      <c r="D42" s="3">
        <v>3</v>
      </c>
    </row>
    <row r="43" spans="1:4" x14ac:dyDescent="0.25">
      <c r="A43" s="4" t="s">
        <v>921</v>
      </c>
      <c r="B43" s="10">
        <v>87500</v>
      </c>
      <c r="C43" s="6" t="s">
        <v>880</v>
      </c>
      <c r="D43" s="3">
        <v>6</v>
      </c>
    </row>
    <row r="44" spans="1:4" x14ac:dyDescent="0.25">
      <c r="A44" s="4" t="s">
        <v>922</v>
      </c>
      <c r="B44" s="10">
        <v>66306</v>
      </c>
      <c r="C44" s="6" t="s">
        <v>884</v>
      </c>
      <c r="D44" s="3">
        <v>5</v>
      </c>
    </row>
    <row r="45" spans="1:4" x14ac:dyDescent="0.25">
      <c r="A45" s="4" t="s">
        <v>923</v>
      </c>
      <c r="B45" s="10">
        <v>88481</v>
      </c>
      <c r="C45" s="6" t="s">
        <v>880</v>
      </c>
      <c r="D45" s="3">
        <v>5</v>
      </c>
    </row>
    <row r="46" spans="1:4" x14ac:dyDescent="0.25">
      <c r="A46" s="4" t="s">
        <v>924</v>
      </c>
      <c r="B46" s="10">
        <v>82365</v>
      </c>
      <c r="C46" s="6" t="s">
        <v>880</v>
      </c>
      <c r="D46" s="3">
        <v>2</v>
      </c>
    </row>
    <row r="47" spans="1:4" x14ac:dyDescent="0.25">
      <c r="A47" s="4" t="s">
        <v>925</v>
      </c>
      <c r="B47" s="10">
        <v>48569</v>
      </c>
      <c r="C47" s="6" t="s">
        <v>884</v>
      </c>
      <c r="D47" s="3">
        <v>5</v>
      </c>
    </row>
    <row r="48" spans="1:4" x14ac:dyDescent="0.25">
      <c r="A48" s="4" t="s">
        <v>926</v>
      </c>
      <c r="B48" s="10">
        <v>63889</v>
      </c>
      <c r="C48" s="6" t="s">
        <v>884</v>
      </c>
      <c r="D48" s="3">
        <v>3</v>
      </c>
    </row>
    <row r="49" spans="1:4" x14ac:dyDescent="0.25">
      <c r="A49" s="4" t="s">
        <v>927</v>
      </c>
      <c r="B49" s="10">
        <v>93640</v>
      </c>
      <c r="C49" s="6" t="s">
        <v>880</v>
      </c>
      <c r="D49" s="3">
        <v>6</v>
      </c>
    </row>
    <row r="50" spans="1:4" x14ac:dyDescent="0.25">
      <c r="A50" s="4" t="s">
        <v>928</v>
      </c>
      <c r="B50" s="10">
        <v>52356</v>
      </c>
      <c r="C50" s="6" t="s">
        <v>884</v>
      </c>
      <c r="D50" s="3">
        <v>1</v>
      </c>
    </row>
    <row r="51" spans="1:4" x14ac:dyDescent="0.25">
      <c r="A51" s="4" t="s">
        <v>929</v>
      </c>
      <c r="B51" s="10">
        <v>95465</v>
      </c>
      <c r="C51" s="6" t="s">
        <v>880</v>
      </c>
      <c r="D51" s="3">
        <v>4</v>
      </c>
    </row>
    <row r="52" spans="1:4" x14ac:dyDescent="0.25">
      <c r="A52" s="4" t="s">
        <v>930</v>
      </c>
      <c r="B52" s="10">
        <v>75909</v>
      </c>
      <c r="C52" s="6" t="s">
        <v>880</v>
      </c>
      <c r="D52" s="3">
        <v>6</v>
      </c>
    </row>
    <row r="53" spans="1:4" x14ac:dyDescent="0.25">
      <c r="A53" s="4" t="s">
        <v>931</v>
      </c>
      <c r="B53" s="10">
        <v>90878</v>
      </c>
      <c r="C53" s="6" t="s">
        <v>880</v>
      </c>
      <c r="D53" s="3">
        <v>6</v>
      </c>
    </row>
    <row r="54" spans="1:4" x14ac:dyDescent="0.25">
      <c r="A54" s="4" t="s">
        <v>932</v>
      </c>
      <c r="B54" s="10">
        <v>157500</v>
      </c>
      <c r="C54" s="6" t="s">
        <v>880</v>
      </c>
      <c r="D54" s="3">
        <v>4</v>
      </c>
    </row>
    <row r="55" spans="1:4" x14ac:dyDescent="0.25">
      <c r="A55" s="4" t="s">
        <v>933</v>
      </c>
      <c r="B55" s="10">
        <v>72804</v>
      </c>
      <c r="C55" s="6" t="s">
        <v>880</v>
      </c>
      <c r="D55" s="3">
        <v>5</v>
      </c>
    </row>
    <row r="56" spans="1:4" x14ac:dyDescent="0.25">
      <c r="A56" s="4" t="s">
        <v>934</v>
      </c>
      <c r="B56" s="10">
        <v>49000</v>
      </c>
      <c r="C56" s="6" t="s">
        <v>884</v>
      </c>
      <c r="D56" s="3">
        <v>1</v>
      </c>
    </row>
    <row r="57" spans="1:4" x14ac:dyDescent="0.25">
      <c r="A57" s="4" t="s">
        <v>935</v>
      </c>
      <c r="B57" s="10">
        <v>91287</v>
      </c>
      <c r="C57" s="6" t="s">
        <v>880</v>
      </c>
      <c r="D57" s="3">
        <v>3</v>
      </c>
    </row>
    <row r="58" spans="1:4" x14ac:dyDescent="0.25">
      <c r="A58" s="4" t="s">
        <v>936</v>
      </c>
      <c r="B58" s="10">
        <v>63299</v>
      </c>
      <c r="C58" s="6" t="s">
        <v>884</v>
      </c>
      <c r="D58" s="3">
        <v>5</v>
      </c>
    </row>
    <row r="59" spans="1:4" x14ac:dyDescent="0.25">
      <c r="A59" s="4" t="s">
        <v>937</v>
      </c>
      <c r="B59" s="10">
        <v>93643</v>
      </c>
      <c r="C59" s="6" t="s">
        <v>880</v>
      </c>
      <c r="D59" s="3">
        <v>4</v>
      </c>
    </row>
    <row r="60" spans="1:4" x14ac:dyDescent="0.25">
      <c r="A60" s="4" t="s">
        <v>938</v>
      </c>
      <c r="B60" s="10">
        <v>48725</v>
      </c>
      <c r="C60" s="6" t="s">
        <v>884</v>
      </c>
      <c r="D60" s="3">
        <v>6</v>
      </c>
    </row>
    <row r="61" spans="1:4" x14ac:dyDescent="0.25">
      <c r="A61" s="4" t="s">
        <v>939</v>
      </c>
      <c r="B61" s="10">
        <v>54741</v>
      </c>
      <c r="C61" s="6" t="s">
        <v>884</v>
      </c>
      <c r="D61" s="3">
        <v>1</v>
      </c>
    </row>
    <row r="62" spans="1:4" x14ac:dyDescent="0.25">
      <c r="A62" s="4" t="s">
        <v>940</v>
      </c>
      <c r="B62" s="10">
        <v>65648</v>
      </c>
      <c r="C62" s="6" t="s">
        <v>884</v>
      </c>
      <c r="D62" s="3">
        <v>1</v>
      </c>
    </row>
    <row r="63" spans="1:4" x14ac:dyDescent="0.25">
      <c r="A63" s="4" t="s">
        <v>941</v>
      </c>
      <c r="B63" s="10">
        <v>63594</v>
      </c>
      <c r="C63" s="6" t="s">
        <v>884</v>
      </c>
      <c r="D63" s="3">
        <v>1</v>
      </c>
    </row>
    <row r="64" spans="1:4" x14ac:dyDescent="0.25">
      <c r="A64" s="4" t="s">
        <v>942</v>
      </c>
      <c r="B64" s="10">
        <v>47276</v>
      </c>
      <c r="C64" s="6" t="s">
        <v>884</v>
      </c>
      <c r="D64" s="3">
        <v>2</v>
      </c>
    </row>
    <row r="65" spans="1:4" x14ac:dyDescent="0.25">
      <c r="A65" s="4" t="s">
        <v>943</v>
      </c>
      <c r="B65" s="10">
        <v>67813</v>
      </c>
      <c r="C65" s="6" t="s">
        <v>884</v>
      </c>
      <c r="D65" s="3">
        <v>5</v>
      </c>
    </row>
    <row r="66" spans="1:4" x14ac:dyDescent="0.25">
      <c r="A66" s="4" t="s">
        <v>944</v>
      </c>
      <c r="B66" s="10">
        <v>57375</v>
      </c>
      <c r="C66" s="6" t="s">
        <v>884</v>
      </c>
      <c r="D66" s="3">
        <v>1</v>
      </c>
    </row>
    <row r="67" spans="1:4" x14ac:dyDescent="0.25">
      <c r="A67" s="4" t="s">
        <v>945</v>
      </c>
      <c r="B67" s="10">
        <v>64867</v>
      </c>
      <c r="C67" s="6" t="s">
        <v>884</v>
      </c>
      <c r="D67" s="3">
        <v>3</v>
      </c>
    </row>
    <row r="68" spans="1:4" x14ac:dyDescent="0.25">
      <c r="A68" s="4" t="s">
        <v>946</v>
      </c>
      <c r="B68" s="10">
        <v>117679</v>
      </c>
      <c r="C68" s="6" t="s">
        <v>880</v>
      </c>
      <c r="D68" s="3">
        <v>5</v>
      </c>
    </row>
    <row r="69" spans="1:4" x14ac:dyDescent="0.25">
      <c r="A69" s="4" t="s">
        <v>947</v>
      </c>
      <c r="B69" s="10">
        <v>46452</v>
      </c>
      <c r="C69" s="6" t="s">
        <v>884</v>
      </c>
      <c r="D69" s="3">
        <v>1</v>
      </c>
    </row>
    <row r="70" spans="1:4" x14ac:dyDescent="0.25">
      <c r="A70" s="4" t="s">
        <v>948</v>
      </c>
      <c r="B70" s="10">
        <v>132385</v>
      </c>
      <c r="C70" s="6" t="s">
        <v>880</v>
      </c>
      <c r="D70" s="3">
        <v>4</v>
      </c>
    </row>
    <row r="71" spans="1:4" x14ac:dyDescent="0.25">
      <c r="A71" s="4" t="s">
        <v>949</v>
      </c>
      <c r="B71" s="10">
        <v>79286</v>
      </c>
      <c r="C71" s="6" t="s">
        <v>880</v>
      </c>
      <c r="D71" s="3">
        <v>1</v>
      </c>
    </row>
    <row r="72" spans="1:4" x14ac:dyDescent="0.25">
      <c r="A72" s="4" t="s">
        <v>950</v>
      </c>
      <c r="B72" s="10">
        <v>50521</v>
      </c>
      <c r="C72" s="6" t="s">
        <v>884</v>
      </c>
      <c r="D72" s="3">
        <v>1</v>
      </c>
    </row>
    <row r="73" spans="1:4" x14ac:dyDescent="0.25">
      <c r="A73" s="4" t="s">
        <v>951</v>
      </c>
      <c r="B73" s="10">
        <v>47500</v>
      </c>
      <c r="C73" s="6" t="s">
        <v>884</v>
      </c>
      <c r="D73" s="3">
        <v>1</v>
      </c>
    </row>
    <row r="74" spans="1:4" x14ac:dyDescent="0.25">
      <c r="A74" s="4" t="s">
        <v>952</v>
      </c>
      <c r="B74" s="10">
        <v>77404</v>
      </c>
      <c r="C74" s="6" t="s">
        <v>880</v>
      </c>
      <c r="D74" s="3">
        <v>4</v>
      </c>
    </row>
    <row r="75" spans="1:4" x14ac:dyDescent="0.25">
      <c r="A75" s="4" t="s">
        <v>953</v>
      </c>
      <c r="B75" s="10">
        <v>68684</v>
      </c>
      <c r="C75" s="6" t="s">
        <v>880</v>
      </c>
      <c r="D75" s="3">
        <v>5</v>
      </c>
    </row>
    <row r="76" spans="1:4" x14ac:dyDescent="0.25">
      <c r="A76" s="4" t="s">
        <v>954</v>
      </c>
      <c r="B76" s="10">
        <v>85558</v>
      </c>
      <c r="C76" s="6" t="s">
        <v>880</v>
      </c>
      <c r="D76" s="3">
        <v>6</v>
      </c>
    </row>
    <row r="77" spans="1:4" x14ac:dyDescent="0.25">
      <c r="A77" s="4" t="s">
        <v>955</v>
      </c>
      <c r="B77" s="10">
        <v>75307</v>
      </c>
      <c r="C77" s="6" t="s">
        <v>880</v>
      </c>
      <c r="D77" s="3">
        <v>2</v>
      </c>
    </row>
    <row r="78" spans="1:4" x14ac:dyDescent="0.25">
      <c r="A78" s="4" t="s">
        <v>956</v>
      </c>
      <c r="B78" s="10">
        <v>50860</v>
      </c>
      <c r="C78" s="6" t="s">
        <v>884</v>
      </c>
      <c r="D78" s="3">
        <v>5</v>
      </c>
    </row>
    <row r="79" spans="1:4" x14ac:dyDescent="0.25">
      <c r="A79" s="4" t="s">
        <v>957</v>
      </c>
      <c r="B79" s="10">
        <v>85326</v>
      </c>
      <c r="C79" s="6" t="s">
        <v>880</v>
      </c>
      <c r="D79" s="3">
        <v>5</v>
      </c>
    </row>
    <row r="80" spans="1:4" x14ac:dyDescent="0.25">
      <c r="A80" s="4" t="s">
        <v>958</v>
      </c>
      <c r="B80" s="10">
        <v>84616</v>
      </c>
      <c r="C80" s="6" t="s">
        <v>880</v>
      </c>
      <c r="D80" s="3">
        <v>3</v>
      </c>
    </row>
    <row r="81" spans="1:4" x14ac:dyDescent="0.25">
      <c r="A81" s="4" t="s">
        <v>959</v>
      </c>
      <c r="B81" s="10">
        <v>176250</v>
      </c>
      <c r="C81" s="6" t="s">
        <v>880</v>
      </c>
      <c r="D81" s="3">
        <v>6</v>
      </c>
    </row>
    <row r="82" spans="1:4" x14ac:dyDescent="0.25">
      <c r="A82" s="4" t="s">
        <v>960</v>
      </c>
      <c r="B82" s="10">
        <v>76786</v>
      </c>
      <c r="C82" s="6" t="s">
        <v>880</v>
      </c>
      <c r="D82" s="3">
        <v>4</v>
      </c>
    </row>
    <row r="83" spans="1:4" x14ac:dyDescent="0.25">
      <c r="A83" s="4" t="s">
        <v>961</v>
      </c>
      <c r="B83" s="10">
        <v>68053</v>
      </c>
      <c r="C83" s="6" t="s">
        <v>880</v>
      </c>
      <c r="D83" s="3">
        <v>3</v>
      </c>
    </row>
    <row r="84" spans="1:4" x14ac:dyDescent="0.25">
      <c r="A84" s="4" t="s">
        <v>962</v>
      </c>
      <c r="B84" s="10">
        <v>116125</v>
      </c>
      <c r="C84" s="6" t="s">
        <v>880</v>
      </c>
      <c r="D84" s="3">
        <v>3</v>
      </c>
    </row>
    <row r="85" spans="1:4" x14ac:dyDescent="0.25">
      <c r="A85" s="4" t="s">
        <v>963</v>
      </c>
      <c r="B85" s="10">
        <v>120253</v>
      </c>
      <c r="C85" s="6" t="s">
        <v>880</v>
      </c>
      <c r="D85" s="3">
        <v>5</v>
      </c>
    </row>
    <row r="86" spans="1:4" x14ac:dyDescent="0.25">
      <c r="A86" s="4" t="s">
        <v>964</v>
      </c>
      <c r="B86" s="10">
        <v>88534</v>
      </c>
      <c r="C86" s="6" t="s">
        <v>880</v>
      </c>
      <c r="D86" s="3">
        <v>5</v>
      </c>
    </row>
    <row r="87" spans="1:4" x14ac:dyDescent="0.25">
      <c r="A87" s="4" t="s">
        <v>965</v>
      </c>
      <c r="B87" s="10">
        <v>71020</v>
      </c>
      <c r="C87" s="6" t="s">
        <v>880</v>
      </c>
      <c r="D87" s="3">
        <v>3</v>
      </c>
    </row>
    <row r="88" spans="1:4" x14ac:dyDescent="0.25">
      <c r="A88" s="4" t="s">
        <v>966</v>
      </c>
      <c r="B88" s="10">
        <v>84173</v>
      </c>
      <c r="C88" s="6" t="s">
        <v>880</v>
      </c>
      <c r="D88" s="3">
        <v>2</v>
      </c>
    </row>
    <row r="89" spans="1:4" x14ac:dyDescent="0.25">
      <c r="A89" s="4" t="s">
        <v>967</v>
      </c>
      <c r="B89" s="10">
        <v>62452</v>
      </c>
      <c r="C89" s="6" t="s">
        <v>884</v>
      </c>
      <c r="D89" s="3">
        <v>5</v>
      </c>
    </row>
    <row r="90" spans="1:4" x14ac:dyDescent="0.25">
      <c r="A90" s="4" t="s">
        <v>968</v>
      </c>
      <c r="B90" s="10">
        <v>56927</v>
      </c>
      <c r="C90" s="6" t="s">
        <v>884</v>
      </c>
      <c r="D90" s="3">
        <v>2</v>
      </c>
    </row>
    <row r="91" spans="1:4" x14ac:dyDescent="0.25">
      <c r="A91" s="4" t="s">
        <v>969</v>
      </c>
      <c r="B91" s="10">
        <v>95372</v>
      </c>
      <c r="C91" s="6" t="s">
        <v>880</v>
      </c>
      <c r="D91" s="3">
        <v>5</v>
      </c>
    </row>
    <row r="92" spans="1:4" x14ac:dyDescent="0.25">
      <c r="A92" s="4" t="s">
        <v>970</v>
      </c>
      <c r="B92" s="10">
        <v>56911</v>
      </c>
      <c r="C92" s="6" t="s">
        <v>884</v>
      </c>
      <c r="D92" s="3">
        <v>5</v>
      </c>
    </row>
    <row r="93" spans="1:4" x14ac:dyDescent="0.25">
      <c r="A93" s="4" t="s">
        <v>971</v>
      </c>
      <c r="B93" s="10">
        <v>54556</v>
      </c>
      <c r="C93" s="6" t="s">
        <v>884</v>
      </c>
      <c r="D93" s="3">
        <v>1</v>
      </c>
    </row>
    <row r="94" spans="1:4" x14ac:dyDescent="0.25">
      <c r="A94" s="4" t="s">
        <v>972</v>
      </c>
      <c r="B94" s="10">
        <v>61083</v>
      </c>
      <c r="C94" s="6" t="s">
        <v>884</v>
      </c>
      <c r="D94" s="3">
        <v>2</v>
      </c>
    </row>
    <row r="95" spans="1:4" x14ac:dyDescent="0.25">
      <c r="A95" s="4" t="s">
        <v>973</v>
      </c>
      <c r="B95" s="10">
        <v>89185</v>
      </c>
      <c r="C95" s="6" t="s">
        <v>880</v>
      </c>
      <c r="D95" s="3">
        <v>4</v>
      </c>
    </row>
    <row r="96" spans="1:4" x14ac:dyDescent="0.25">
      <c r="A96" s="4" t="s">
        <v>974</v>
      </c>
      <c r="B96" s="10">
        <v>51056</v>
      </c>
      <c r="C96" s="6" t="s">
        <v>884</v>
      </c>
      <c r="D96" s="3">
        <v>4</v>
      </c>
    </row>
    <row r="97" spans="1:4" x14ac:dyDescent="0.25">
      <c r="A97" s="4" t="s">
        <v>975</v>
      </c>
      <c r="B97" s="10">
        <v>60445</v>
      </c>
      <c r="C97" s="6" t="s">
        <v>884</v>
      </c>
      <c r="D97" s="3">
        <v>5</v>
      </c>
    </row>
    <row r="98" spans="1:4" x14ac:dyDescent="0.25">
      <c r="A98" s="4" t="s">
        <v>976</v>
      </c>
      <c r="B98" s="10">
        <v>33763</v>
      </c>
      <c r="C98" s="6" t="s">
        <v>884</v>
      </c>
      <c r="D98" s="3">
        <v>5</v>
      </c>
    </row>
    <row r="99" spans="1:4" x14ac:dyDescent="0.25">
      <c r="A99" s="4" t="s">
        <v>80</v>
      </c>
      <c r="B99" s="10">
        <v>64070</v>
      </c>
      <c r="C99" s="6" t="s">
        <v>884</v>
      </c>
      <c r="D99" s="3">
        <v>5</v>
      </c>
    </row>
    <row r="100" spans="1:4" x14ac:dyDescent="0.25">
      <c r="A100" s="4" t="s">
        <v>977</v>
      </c>
      <c r="B100" s="10">
        <v>46628</v>
      </c>
      <c r="C100" s="6" t="s">
        <v>884</v>
      </c>
      <c r="D100" s="3">
        <v>3</v>
      </c>
    </row>
    <row r="101" spans="1:4" x14ac:dyDescent="0.25">
      <c r="A101" s="4" t="s">
        <v>978</v>
      </c>
      <c r="B101" s="10">
        <v>52313</v>
      </c>
      <c r="C101" s="6" t="s">
        <v>884</v>
      </c>
      <c r="D101" s="3">
        <v>1</v>
      </c>
    </row>
    <row r="102" spans="1:4" x14ac:dyDescent="0.25">
      <c r="A102" s="4" t="s">
        <v>979</v>
      </c>
      <c r="B102" s="10">
        <v>94538</v>
      </c>
      <c r="C102" s="6" t="s">
        <v>880</v>
      </c>
      <c r="D102" s="3">
        <v>5</v>
      </c>
    </row>
    <row r="103" spans="1:4" x14ac:dyDescent="0.25">
      <c r="A103" s="4" t="s">
        <v>980</v>
      </c>
      <c r="B103" s="10">
        <v>68881</v>
      </c>
      <c r="C103" s="6" t="s">
        <v>880</v>
      </c>
      <c r="D103" s="3">
        <v>3</v>
      </c>
    </row>
    <row r="104" spans="1:4" x14ac:dyDescent="0.25">
      <c r="A104" s="4" t="s">
        <v>981</v>
      </c>
      <c r="B104" s="10">
        <v>101980</v>
      </c>
      <c r="C104" s="6" t="s">
        <v>880</v>
      </c>
      <c r="D104" s="3">
        <v>3</v>
      </c>
    </row>
    <row r="105" spans="1:4" x14ac:dyDescent="0.25">
      <c r="A105" s="4" t="s">
        <v>982</v>
      </c>
      <c r="B105" s="10">
        <v>87830</v>
      </c>
      <c r="C105" s="6" t="s">
        <v>880</v>
      </c>
      <c r="D105" s="3">
        <v>5</v>
      </c>
    </row>
    <row r="106" spans="1:4" x14ac:dyDescent="0.25">
      <c r="A106" s="4" t="s">
        <v>983</v>
      </c>
      <c r="B106" s="10">
        <v>46589</v>
      </c>
      <c r="C106" s="6" t="s">
        <v>884</v>
      </c>
      <c r="D106" s="3">
        <v>3</v>
      </c>
    </row>
    <row r="107" spans="1:4" x14ac:dyDescent="0.25">
      <c r="A107" s="4" t="s">
        <v>984</v>
      </c>
      <c r="B107" s="10">
        <v>106898</v>
      </c>
      <c r="C107" s="6" t="s">
        <v>880</v>
      </c>
      <c r="D107" s="3">
        <v>4</v>
      </c>
    </row>
    <row r="108" spans="1:4" x14ac:dyDescent="0.25">
      <c r="A108" s="4" t="s">
        <v>985</v>
      </c>
      <c r="B108" s="10">
        <v>75776</v>
      </c>
      <c r="C108" s="6" t="s">
        <v>880</v>
      </c>
      <c r="D108" s="3">
        <v>2</v>
      </c>
    </row>
    <row r="109" spans="1:4" x14ac:dyDescent="0.25">
      <c r="A109" s="4" t="s">
        <v>986</v>
      </c>
      <c r="B109" s="10">
        <v>60229</v>
      </c>
      <c r="C109" s="6" t="s">
        <v>884</v>
      </c>
      <c r="D109" s="3">
        <v>4</v>
      </c>
    </row>
    <row r="110" spans="1:4" x14ac:dyDescent="0.25">
      <c r="A110" s="4" t="s">
        <v>987</v>
      </c>
      <c r="B110" s="10">
        <v>69219</v>
      </c>
      <c r="C110" s="6" t="s">
        <v>880</v>
      </c>
      <c r="D110" s="3">
        <v>1</v>
      </c>
    </row>
    <row r="111" spans="1:4" x14ac:dyDescent="0.25">
      <c r="A111" s="4" t="s">
        <v>988</v>
      </c>
      <c r="B111" s="10">
        <v>31406</v>
      </c>
      <c r="C111" s="6" t="s">
        <v>884</v>
      </c>
      <c r="D111" s="3">
        <v>5</v>
      </c>
    </row>
    <row r="112" spans="1:4" x14ac:dyDescent="0.25">
      <c r="A112" s="4" t="s">
        <v>989</v>
      </c>
      <c r="B112" s="10">
        <v>81250</v>
      </c>
      <c r="C112" s="6" t="s">
        <v>880</v>
      </c>
      <c r="D112" s="3">
        <v>3</v>
      </c>
    </row>
    <row r="113" spans="1:4" x14ac:dyDescent="0.25">
      <c r="A113" s="4" t="s">
        <v>990</v>
      </c>
      <c r="B113" s="10">
        <v>78261</v>
      </c>
      <c r="C113" s="6" t="s">
        <v>880</v>
      </c>
      <c r="D113" s="3">
        <v>2</v>
      </c>
    </row>
    <row r="114" spans="1:4" x14ac:dyDescent="0.25">
      <c r="A114" s="4" t="s">
        <v>991</v>
      </c>
      <c r="B114" s="10">
        <v>75208</v>
      </c>
      <c r="C114" s="6" t="s">
        <v>880</v>
      </c>
      <c r="D114" s="3">
        <v>1</v>
      </c>
    </row>
    <row r="115" spans="1:4" x14ac:dyDescent="0.25">
      <c r="A115" s="4" t="s">
        <v>992</v>
      </c>
      <c r="B115" s="10">
        <v>52026</v>
      </c>
      <c r="C115" s="6" t="s">
        <v>884</v>
      </c>
      <c r="D115" s="3">
        <v>1</v>
      </c>
    </row>
    <row r="116" spans="1:4" x14ac:dyDescent="0.25">
      <c r="A116" s="4" t="s">
        <v>993</v>
      </c>
      <c r="B116" s="10">
        <v>48493</v>
      </c>
      <c r="C116" s="6" t="s">
        <v>884</v>
      </c>
      <c r="D116" s="3">
        <v>2</v>
      </c>
    </row>
    <row r="117" spans="1:4" x14ac:dyDescent="0.25">
      <c r="A117" s="4" t="s">
        <v>994</v>
      </c>
      <c r="B117" s="10">
        <v>116686</v>
      </c>
      <c r="C117" s="6" t="s">
        <v>880</v>
      </c>
      <c r="D117" s="3">
        <v>3</v>
      </c>
    </row>
    <row r="118" spans="1:4" x14ac:dyDescent="0.25">
      <c r="A118" s="4" t="s">
        <v>995</v>
      </c>
      <c r="B118" s="10">
        <v>92898</v>
      </c>
      <c r="C118" s="6" t="s">
        <v>880</v>
      </c>
      <c r="D118" s="3">
        <v>4</v>
      </c>
    </row>
    <row r="119" spans="1:4" x14ac:dyDescent="0.25">
      <c r="A119" s="4" t="s">
        <v>996</v>
      </c>
      <c r="B119" s="10">
        <v>74737</v>
      </c>
      <c r="C119" s="6" t="s">
        <v>880</v>
      </c>
      <c r="D119" s="3">
        <v>2</v>
      </c>
    </row>
    <row r="120" spans="1:4" x14ac:dyDescent="0.25">
      <c r="A120" s="4" t="s">
        <v>997</v>
      </c>
      <c r="B120" s="10">
        <v>69917</v>
      </c>
      <c r="C120" s="6" t="s">
        <v>880</v>
      </c>
      <c r="D120" s="3">
        <v>5</v>
      </c>
    </row>
    <row r="121" spans="1:4" x14ac:dyDescent="0.25">
      <c r="A121" s="4" t="s">
        <v>998</v>
      </c>
      <c r="B121" s="10">
        <v>108558</v>
      </c>
      <c r="C121" s="6" t="s">
        <v>880</v>
      </c>
      <c r="D121" s="3">
        <v>4</v>
      </c>
    </row>
    <row r="122" spans="1:4" x14ac:dyDescent="0.25">
      <c r="A122" s="4" t="s">
        <v>999</v>
      </c>
      <c r="B122" s="10">
        <v>78722</v>
      </c>
      <c r="C122" s="6" t="s">
        <v>880</v>
      </c>
      <c r="D122" s="3">
        <v>2</v>
      </c>
    </row>
    <row r="123" spans="1:4" x14ac:dyDescent="0.25">
      <c r="A123" s="4" t="s">
        <v>1000</v>
      </c>
      <c r="B123" s="10">
        <v>80395</v>
      </c>
      <c r="C123" s="6" t="s">
        <v>880</v>
      </c>
      <c r="D123" s="3">
        <v>1</v>
      </c>
    </row>
    <row r="124" spans="1:4" x14ac:dyDescent="0.25">
      <c r="A124" s="4" t="s">
        <v>1001</v>
      </c>
      <c r="B124" s="10">
        <v>98750</v>
      </c>
      <c r="C124" s="6" t="s">
        <v>880</v>
      </c>
      <c r="D124" s="3">
        <v>5</v>
      </c>
    </row>
    <row r="125" spans="1:4" x14ac:dyDescent="0.25">
      <c r="A125" s="4" t="s">
        <v>1002</v>
      </c>
      <c r="B125" s="10">
        <v>93771</v>
      </c>
      <c r="C125" s="6" t="s">
        <v>880</v>
      </c>
      <c r="D125" s="3">
        <v>5</v>
      </c>
    </row>
    <row r="126" spans="1:4" x14ac:dyDescent="0.25">
      <c r="A126" s="4" t="s">
        <v>1003</v>
      </c>
      <c r="B126" s="10">
        <v>59148</v>
      </c>
      <c r="C126" s="6" t="s">
        <v>884</v>
      </c>
      <c r="D126" s="3">
        <v>2</v>
      </c>
    </row>
    <row r="127" spans="1:4" x14ac:dyDescent="0.25">
      <c r="A127" s="4" t="s">
        <v>1004</v>
      </c>
      <c r="B127" s="10">
        <v>131563</v>
      </c>
      <c r="C127" s="6" t="s">
        <v>880</v>
      </c>
      <c r="D127" s="3">
        <v>3</v>
      </c>
    </row>
    <row r="128" spans="1:4" x14ac:dyDescent="0.25">
      <c r="A128" s="4" t="s">
        <v>1005</v>
      </c>
      <c r="B128" s="10">
        <v>67332</v>
      </c>
      <c r="C128" s="6" t="s">
        <v>884</v>
      </c>
      <c r="D128" s="3">
        <v>5</v>
      </c>
    </row>
    <row r="129" spans="1:4" x14ac:dyDescent="0.25">
      <c r="A129" s="4" t="s">
        <v>1006</v>
      </c>
      <c r="B129" s="10">
        <v>60033</v>
      </c>
      <c r="C129" s="6" t="s">
        <v>884</v>
      </c>
      <c r="D129" s="3">
        <v>2</v>
      </c>
    </row>
    <row r="130" spans="1:4" x14ac:dyDescent="0.25">
      <c r="A130" s="4" t="s">
        <v>1007</v>
      </c>
      <c r="B130" s="10">
        <v>61208</v>
      </c>
      <c r="C130" s="6" t="s">
        <v>884</v>
      </c>
      <c r="D130" s="3">
        <v>4</v>
      </c>
    </row>
    <row r="131" spans="1:4" x14ac:dyDescent="0.25">
      <c r="A131" s="4" t="s">
        <v>1008</v>
      </c>
      <c r="B131" s="10">
        <v>68000</v>
      </c>
      <c r="C131" s="6" t="s">
        <v>880</v>
      </c>
      <c r="D131" s="3">
        <v>1</v>
      </c>
    </row>
    <row r="132" spans="1:4" x14ac:dyDescent="0.25">
      <c r="A132" s="4" t="s">
        <v>1009</v>
      </c>
      <c r="B132" s="10">
        <v>56458</v>
      </c>
      <c r="C132" s="6" t="s">
        <v>884</v>
      </c>
      <c r="D132" s="3">
        <v>1</v>
      </c>
    </row>
    <row r="133" spans="1:4" x14ac:dyDescent="0.25">
      <c r="A133" s="4" t="s">
        <v>1010</v>
      </c>
      <c r="B133" s="10">
        <v>103350</v>
      </c>
      <c r="C133" s="6" t="s">
        <v>880</v>
      </c>
      <c r="D133" s="3">
        <v>5</v>
      </c>
    </row>
    <row r="134" spans="1:4" x14ac:dyDescent="0.25">
      <c r="A134" s="4" t="s">
        <v>1011</v>
      </c>
      <c r="B134" s="10">
        <v>63953</v>
      </c>
      <c r="C134" s="6" t="s">
        <v>884</v>
      </c>
      <c r="D134" s="3">
        <v>1</v>
      </c>
    </row>
    <row r="135" spans="1:4" x14ac:dyDescent="0.25">
      <c r="A135" s="4" t="s">
        <v>1012</v>
      </c>
      <c r="B135" s="10">
        <v>63297</v>
      </c>
      <c r="C135" s="6" t="s">
        <v>884</v>
      </c>
      <c r="D135" s="3">
        <v>5</v>
      </c>
    </row>
    <row r="136" spans="1:4" x14ac:dyDescent="0.25">
      <c r="A136" s="4" t="s">
        <v>1013</v>
      </c>
      <c r="B136" s="10">
        <v>97972</v>
      </c>
      <c r="C136" s="6" t="s">
        <v>880</v>
      </c>
      <c r="D136" s="3">
        <v>3</v>
      </c>
    </row>
    <row r="137" spans="1:4" x14ac:dyDescent="0.25">
      <c r="A137" s="4" t="s">
        <v>1014</v>
      </c>
      <c r="B137" s="10">
        <v>64868</v>
      </c>
      <c r="C137" s="6" t="s">
        <v>884</v>
      </c>
      <c r="D137" s="3">
        <v>2</v>
      </c>
    </row>
    <row r="138" spans="1:4" x14ac:dyDescent="0.25">
      <c r="A138" s="4" t="s">
        <v>1015</v>
      </c>
      <c r="B138" s="10">
        <v>108350</v>
      </c>
      <c r="C138" s="6" t="s">
        <v>880</v>
      </c>
      <c r="D138" s="3">
        <v>3</v>
      </c>
    </row>
    <row r="139" spans="1:4" x14ac:dyDescent="0.25">
      <c r="A139" s="4" t="s">
        <v>1016</v>
      </c>
      <c r="B139" s="10">
        <v>35550</v>
      </c>
      <c r="C139" s="6" t="s">
        <v>884</v>
      </c>
      <c r="D139" s="3">
        <v>2</v>
      </c>
    </row>
    <row r="140" spans="1:4" x14ac:dyDescent="0.25">
      <c r="A140" s="4" t="s">
        <v>1017</v>
      </c>
      <c r="B140" s="10">
        <v>99886</v>
      </c>
      <c r="C140" s="6" t="s">
        <v>880</v>
      </c>
      <c r="D140" s="3">
        <v>3</v>
      </c>
    </row>
    <row r="141" spans="1:4" x14ac:dyDescent="0.25">
      <c r="A141" s="4" t="s">
        <v>1018</v>
      </c>
      <c r="B141" s="10">
        <v>128267</v>
      </c>
      <c r="C141" s="6" t="s">
        <v>880</v>
      </c>
      <c r="D141" s="3">
        <v>3</v>
      </c>
    </row>
    <row r="142" spans="1:4" x14ac:dyDescent="0.25">
      <c r="A142" s="4" t="s">
        <v>1019</v>
      </c>
      <c r="B142" s="10">
        <v>83438</v>
      </c>
      <c r="C142" s="6" t="s">
        <v>880</v>
      </c>
      <c r="D142" s="3">
        <v>3</v>
      </c>
    </row>
    <row r="143" spans="1:4" x14ac:dyDescent="0.25">
      <c r="A143" s="4" t="s">
        <v>1020</v>
      </c>
      <c r="B143" s="10">
        <v>74082</v>
      </c>
      <c r="C143" s="6" t="s">
        <v>880</v>
      </c>
      <c r="D143" s="3">
        <v>3</v>
      </c>
    </row>
    <row r="144" spans="1:4" x14ac:dyDescent="0.25">
      <c r="A144" s="4" t="s">
        <v>1021</v>
      </c>
      <c r="B144" s="10">
        <v>77440</v>
      </c>
      <c r="C144" s="6" t="s">
        <v>880</v>
      </c>
      <c r="D144" s="3">
        <v>5</v>
      </c>
    </row>
    <row r="145" spans="1:4" x14ac:dyDescent="0.25">
      <c r="A145" s="4" t="s">
        <v>1022</v>
      </c>
      <c r="B145" s="10">
        <v>52275</v>
      </c>
      <c r="C145" s="6" t="s">
        <v>884</v>
      </c>
      <c r="D145" s="3">
        <v>1</v>
      </c>
    </row>
    <row r="146" spans="1:4" x14ac:dyDescent="0.25">
      <c r="A146" s="4" t="s">
        <v>1023</v>
      </c>
      <c r="B146" s="10">
        <v>77901</v>
      </c>
      <c r="C146" s="6" t="s">
        <v>880</v>
      </c>
      <c r="D146" s="3">
        <v>4</v>
      </c>
    </row>
    <row r="147" spans="1:4" x14ac:dyDescent="0.25">
      <c r="A147" s="4" t="s">
        <v>1024</v>
      </c>
      <c r="B147" s="10">
        <v>86339</v>
      </c>
      <c r="C147" s="6" t="s">
        <v>880</v>
      </c>
      <c r="D147" s="3">
        <v>5</v>
      </c>
    </row>
    <row r="148" spans="1:4" x14ac:dyDescent="0.25">
      <c r="A148" s="4" t="s">
        <v>1025</v>
      </c>
      <c r="B148" s="10">
        <v>82418</v>
      </c>
      <c r="C148" s="6" t="s">
        <v>880</v>
      </c>
      <c r="D148" s="3">
        <v>5</v>
      </c>
    </row>
    <row r="149" spans="1:4" x14ac:dyDescent="0.25">
      <c r="A149" s="4" t="s">
        <v>1026</v>
      </c>
      <c r="B149" s="10">
        <v>81833</v>
      </c>
      <c r="C149" s="6" t="s">
        <v>880</v>
      </c>
      <c r="D149" s="3">
        <v>3</v>
      </c>
    </row>
    <row r="150" spans="1:4" x14ac:dyDescent="0.25">
      <c r="A150" s="4" t="s">
        <v>1027</v>
      </c>
      <c r="B150" s="10">
        <v>72708</v>
      </c>
      <c r="C150" s="6" t="s">
        <v>880</v>
      </c>
      <c r="D150" s="3">
        <v>1</v>
      </c>
    </row>
    <row r="151" spans="1:4" x14ac:dyDescent="0.25">
      <c r="A151" s="4" t="s">
        <v>1028</v>
      </c>
      <c r="B151" s="10">
        <v>34496</v>
      </c>
      <c r="C151" s="6" t="s">
        <v>884</v>
      </c>
      <c r="D151" s="3">
        <v>4</v>
      </c>
    </row>
    <row r="152" spans="1:4" x14ac:dyDescent="0.25">
      <c r="A152" s="4" t="s">
        <v>1029</v>
      </c>
      <c r="B152" s="10">
        <v>59019</v>
      </c>
      <c r="C152" s="6" t="s">
        <v>884</v>
      </c>
      <c r="D152" s="3">
        <v>1</v>
      </c>
    </row>
    <row r="153" spans="1:4" x14ac:dyDescent="0.25">
      <c r="A153" s="4" t="s">
        <v>1030</v>
      </c>
      <c r="B153" s="10">
        <v>68790</v>
      </c>
      <c r="C153" s="6" t="s">
        <v>880</v>
      </c>
      <c r="D153" s="3">
        <v>3</v>
      </c>
    </row>
    <row r="154" spans="1:4" x14ac:dyDescent="0.25">
      <c r="A154" s="4" t="s">
        <v>1031</v>
      </c>
      <c r="B154" s="10">
        <v>51201</v>
      </c>
      <c r="C154" s="6" t="s">
        <v>884</v>
      </c>
      <c r="D154" s="3">
        <v>1</v>
      </c>
    </row>
    <row r="155" spans="1:4" x14ac:dyDescent="0.25">
      <c r="A155" s="4" t="s">
        <v>1032</v>
      </c>
      <c r="B155" s="10">
        <v>59263</v>
      </c>
      <c r="C155" s="6" t="s">
        <v>884</v>
      </c>
      <c r="D155" s="3">
        <v>3</v>
      </c>
    </row>
    <row r="156" spans="1:4" x14ac:dyDescent="0.25">
      <c r="A156" s="4" t="s">
        <v>1033</v>
      </c>
      <c r="B156" s="10">
        <v>78125</v>
      </c>
      <c r="C156" s="6" t="s">
        <v>880</v>
      </c>
      <c r="D156" s="3">
        <v>2</v>
      </c>
    </row>
    <row r="157" spans="1:4" x14ac:dyDescent="0.25">
      <c r="A157" s="4" t="s">
        <v>1034</v>
      </c>
      <c r="B157" s="10">
        <v>137456</v>
      </c>
      <c r="C157" s="6" t="s">
        <v>880</v>
      </c>
      <c r="D157" s="3">
        <v>4</v>
      </c>
    </row>
    <row r="158" spans="1:4" x14ac:dyDescent="0.25">
      <c r="A158" s="4" t="s">
        <v>1035</v>
      </c>
      <c r="B158" s="10">
        <v>74375</v>
      </c>
      <c r="C158" s="6" t="s">
        <v>880</v>
      </c>
      <c r="D158" s="3">
        <v>2</v>
      </c>
    </row>
    <row r="159" spans="1:4" x14ac:dyDescent="0.25">
      <c r="A159" s="4" t="s">
        <v>1036</v>
      </c>
      <c r="B159" s="10">
        <v>127763</v>
      </c>
      <c r="C159" s="6" t="s">
        <v>880</v>
      </c>
      <c r="D159" s="3">
        <v>4</v>
      </c>
    </row>
    <row r="160" spans="1:4" x14ac:dyDescent="0.25">
      <c r="A160" s="4" t="s">
        <v>1037</v>
      </c>
      <c r="B160" s="10">
        <v>111652</v>
      </c>
      <c r="C160" s="6" t="s">
        <v>880</v>
      </c>
      <c r="D160" s="3">
        <v>3</v>
      </c>
    </row>
    <row r="161" spans="1:4" x14ac:dyDescent="0.25">
      <c r="A161" s="4" t="s">
        <v>1038</v>
      </c>
      <c r="B161" s="10">
        <v>108835</v>
      </c>
      <c r="C161" s="6" t="s">
        <v>880</v>
      </c>
      <c r="D161" s="3">
        <v>2</v>
      </c>
    </row>
    <row r="162" spans="1:4" x14ac:dyDescent="0.25">
      <c r="A162" s="4" t="s">
        <v>1039</v>
      </c>
      <c r="B162" s="10">
        <v>49164</v>
      </c>
      <c r="C162" s="6" t="s">
        <v>884</v>
      </c>
      <c r="D162" s="3">
        <v>4</v>
      </c>
    </row>
    <row r="163" spans="1:4" x14ac:dyDescent="0.25">
      <c r="A163" s="4" t="s">
        <v>1040</v>
      </c>
      <c r="B163" s="10">
        <v>61410</v>
      </c>
      <c r="C163" s="6" t="s">
        <v>884</v>
      </c>
      <c r="D163" s="3">
        <v>2</v>
      </c>
    </row>
    <row r="164" spans="1:4" x14ac:dyDescent="0.25">
      <c r="A164" s="4" t="s">
        <v>1041</v>
      </c>
      <c r="B164" s="10">
        <v>71055</v>
      </c>
      <c r="C164" s="6" t="s">
        <v>880</v>
      </c>
      <c r="D164" s="3">
        <v>3</v>
      </c>
    </row>
    <row r="165" spans="1:4" x14ac:dyDescent="0.25">
      <c r="A165" s="4" t="s">
        <v>1042</v>
      </c>
      <c r="B165" s="10">
        <v>47195</v>
      </c>
      <c r="C165" s="6" t="s">
        <v>884</v>
      </c>
      <c r="D165" s="3">
        <v>4</v>
      </c>
    </row>
    <row r="166" spans="1:4" x14ac:dyDescent="0.25">
      <c r="A166" s="4" t="s">
        <v>1043</v>
      </c>
      <c r="B166" s="10">
        <v>114816</v>
      </c>
      <c r="C166" s="6" t="s">
        <v>880</v>
      </c>
      <c r="D166" s="3">
        <v>4</v>
      </c>
    </row>
    <row r="167" spans="1:4" x14ac:dyDescent="0.25">
      <c r="A167" s="4" t="s">
        <v>1044</v>
      </c>
      <c r="B167" s="10">
        <v>55523</v>
      </c>
      <c r="C167" s="6" t="s">
        <v>884</v>
      </c>
      <c r="D167" s="3">
        <v>4</v>
      </c>
    </row>
    <row r="168" spans="1:4" x14ac:dyDescent="0.25">
      <c r="A168" s="4" t="s">
        <v>1045</v>
      </c>
      <c r="B168" s="10">
        <v>89313</v>
      </c>
      <c r="C168" s="6" t="s">
        <v>880</v>
      </c>
      <c r="D168" s="3">
        <v>4</v>
      </c>
    </row>
    <row r="169" spans="1:4" x14ac:dyDescent="0.25">
      <c r="A169" s="4" t="s">
        <v>1046</v>
      </c>
      <c r="B169" s="10">
        <v>93082</v>
      </c>
      <c r="C169" s="6" t="s">
        <v>880</v>
      </c>
      <c r="D169" s="3">
        <v>5</v>
      </c>
    </row>
    <row r="170" spans="1:4" x14ac:dyDescent="0.25">
      <c r="A170" s="4" t="s">
        <v>1047</v>
      </c>
      <c r="B170" s="10">
        <v>100709</v>
      </c>
      <c r="C170" s="6" t="s">
        <v>880</v>
      </c>
      <c r="D170" s="3">
        <v>4</v>
      </c>
    </row>
    <row r="171" spans="1:4" x14ac:dyDescent="0.25">
      <c r="A171" s="4" t="s">
        <v>1048</v>
      </c>
      <c r="B171" s="10">
        <v>76607</v>
      </c>
      <c r="C171" s="6" t="s">
        <v>880</v>
      </c>
      <c r="D171" s="3">
        <v>5</v>
      </c>
    </row>
    <row r="172" spans="1:4" x14ac:dyDescent="0.25">
      <c r="A172" s="4" t="s">
        <v>1049</v>
      </c>
      <c r="B172" s="10">
        <v>71424</v>
      </c>
      <c r="C172" s="6" t="s">
        <v>880</v>
      </c>
      <c r="D172" s="3">
        <v>3</v>
      </c>
    </row>
    <row r="173" spans="1:4" x14ac:dyDescent="0.25">
      <c r="A173" s="4" t="s">
        <v>1050</v>
      </c>
      <c r="B173" s="10">
        <v>89702</v>
      </c>
      <c r="C173" s="6" t="s">
        <v>880</v>
      </c>
      <c r="D173" s="3">
        <v>5</v>
      </c>
    </row>
    <row r="174" spans="1:4" x14ac:dyDescent="0.25">
      <c r="A174" s="4" t="s">
        <v>1051</v>
      </c>
      <c r="B174" s="10">
        <v>65768</v>
      </c>
      <c r="C174" s="6" t="s">
        <v>884</v>
      </c>
      <c r="D174" s="3">
        <v>5</v>
      </c>
    </row>
    <row r="175" spans="1:4" x14ac:dyDescent="0.25">
      <c r="A175" s="4" t="s">
        <v>1052</v>
      </c>
      <c r="B175" s="10">
        <v>78216</v>
      </c>
      <c r="C175" s="6" t="s">
        <v>880</v>
      </c>
      <c r="D175" s="3">
        <v>5</v>
      </c>
    </row>
    <row r="176" spans="1:4" x14ac:dyDescent="0.25">
      <c r="A176" s="4" t="s">
        <v>1053</v>
      </c>
      <c r="B176" s="10">
        <v>79252</v>
      </c>
      <c r="C176" s="6" t="s">
        <v>880</v>
      </c>
      <c r="D176" s="3">
        <v>3</v>
      </c>
    </row>
    <row r="177" spans="1:4" x14ac:dyDescent="0.25">
      <c r="A177" s="4" t="s">
        <v>1054</v>
      </c>
      <c r="B177" s="10">
        <v>143641</v>
      </c>
      <c r="C177" s="6" t="s">
        <v>880</v>
      </c>
      <c r="D177" s="3">
        <v>3</v>
      </c>
    </row>
    <row r="178" spans="1:4" x14ac:dyDescent="0.25">
      <c r="A178" s="4" t="s">
        <v>1055</v>
      </c>
      <c r="B178" s="10">
        <v>77868</v>
      </c>
      <c r="C178" s="6" t="s">
        <v>880</v>
      </c>
      <c r="D178" s="3">
        <v>4</v>
      </c>
    </row>
    <row r="179" spans="1:4" x14ac:dyDescent="0.25">
      <c r="A179" s="4" t="s">
        <v>1056</v>
      </c>
      <c r="B179" s="10">
        <v>109841</v>
      </c>
      <c r="C179" s="6" t="s">
        <v>880</v>
      </c>
      <c r="D179" s="3">
        <v>3</v>
      </c>
    </row>
    <row r="180" spans="1:4" x14ac:dyDescent="0.25">
      <c r="A180" s="4" t="s">
        <v>1057</v>
      </c>
      <c r="B180" s="10">
        <v>86409</v>
      </c>
      <c r="C180" s="6" t="s">
        <v>880</v>
      </c>
      <c r="D180" s="3">
        <v>4</v>
      </c>
    </row>
    <row r="181" spans="1:4" x14ac:dyDescent="0.25">
      <c r="A181" s="4" t="s">
        <v>1058</v>
      </c>
      <c r="B181" s="10">
        <v>112104</v>
      </c>
      <c r="C181" s="6" t="s">
        <v>880</v>
      </c>
      <c r="D181" s="3">
        <v>3</v>
      </c>
    </row>
    <row r="182" spans="1:4" x14ac:dyDescent="0.25">
      <c r="A182" s="4" t="s">
        <v>1059</v>
      </c>
      <c r="B182" s="10">
        <v>80508</v>
      </c>
      <c r="C182" s="6" t="s">
        <v>880</v>
      </c>
      <c r="D182" s="3">
        <v>4</v>
      </c>
    </row>
    <row r="183" spans="1:4" x14ac:dyDescent="0.25">
      <c r="A183" s="4" t="s">
        <v>1060</v>
      </c>
      <c r="B183" s="10">
        <v>68587</v>
      </c>
      <c r="C183" s="6" t="s">
        <v>880</v>
      </c>
      <c r="D183" s="3">
        <v>4</v>
      </c>
    </row>
    <row r="184" spans="1:4" x14ac:dyDescent="0.25">
      <c r="A184" s="4" t="s">
        <v>1061</v>
      </c>
      <c r="B184" s="10">
        <v>75727</v>
      </c>
      <c r="C184" s="6" t="s">
        <v>880</v>
      </c>
      <c r="D184" s="3">
        <v>5</v>
      </c>
    </row>
    <row r="185" spans="1:4" x14ac:dyDescent="0.25">
      <c r="A185" s="4" t="s">
        <v>1062</v>
      </c>
      <c r="B185" s="10">
        <v>78214</v>
      </c>
      <c r="C185" s="6" t="s">
        <v>880</v>
      </c>
      <c r="D185" s="3">
        <v>1</v>
      </c>
    </row>
    <row r="186" spans="1:4" x14ac:dyDescent="0.25">
      <c r="A186" s="4" t="s">
        <v>1063</v>
      </c>
      <c r="B186" s="10">
        <v>105646</v>
      </c>
      <c r="C186" s="6" t="s">
        <v>880</v>
      </c>
      <c r="D186" s="3">
        <v>4</v>
      </c>
    </row>
    <row r="187" spans="1:4" x14ac:dyDescent="0.25">
      <c r="A187" s="4" t="s">
        <v>1064</v>
      </c>
      <c r="B187" s="10">
        <v>68007</v>
      </c>
      <c r="C187" s="6" t="s">
        <v>880</v>
      </c>
      <c r="D187" s="3">
        <v>3</v>
      </c>
    </row>
    <row r="188" spans="1:4" x14ac:dyDescent="0.25">
      <c r="A188" s="4" t="s">
        <v>1065</v>
      </c>
      <c r="B188" s="10">
        <v>71676</v>
      </c>
      <c r="C188" s="6" t="s">
        <v>880</v>
      </c>
      <c r="D188" s="3">
        <v>3</v>
      </c>
    </row>
    <row r="189" spans="1:4" x14ac:dyDescent="0.25">
      <c r="A189" s="4" t="s">
        <v>1066</v>
      </c>
      <c r="B189" s="10">
        <v>96773</v>
      </c>
      <c r="C189" s="6" t="s">
        <v>880</v>
      </c>
      <c r="D189" s="3">
        <v>3</v>
      </c>
    </row>
    <row r="190" spans="1:4" x14ac:dyDescent="0.25">
      <c r="A190" s="4" t="s">
        <v>1067</v>
      </c>
      <c r="B190" s="10">
        <v>88281</v>
      </c>
      <c r="C190" s="6" t="s">
        <v>880</v>
      </c>
      <c r="D190" s="3">
        <v>3</v>
      </c>
    </row>
    <row r="191" spans="1:4" x14ac:dyDescent="0.25">
      <c r="A191" s="4" t="s">
        <v>1068</v>
      </c>
      <c r="B191" s="10">
        <v>113087</v>
      </c>
      <c r="C191" s="6" t="s">
        <v>880</v>
      </c>
      <c r="D191" s="3">
        <v>6</v>
      </c>
    </row>
    <row r="192" spans="1:4" x14ac:dyDescent="0.25">
      <c r="A192" s="4" t="s">
        <v>1069</v>
      </c>
      <c r="B192" s="10">
        <v>32083</v>
      </c>
      <c r="C192" s="6" t="s">
        <v>884</v>
      </c>
      <c r="D192" s="3">
        <v>1</v>
      </c>
    </row>
    <row r="193" spans="1:4" x14ac:dyDescent="0.25">
      <c r="A193" s="4" t="s">
        <v>1070</v>
      </c>
      <c r="B193" s="10">
        <v>66389</v>
      </c>
      <c r="C193" s="6" t="s">
        <v>884</v>
      </c>
      <c r="D193" s="3">
        <v>2</v>
      </c>
    </row>
    <row r="194" spans="1:4" x14ac:dyDescent="0.25">
      <c r="A194" s="4" t="s">
        <v>1071</v>
      </c>
      <c r="B194" s="10">
        <v>47236</v>
      </c>
      <c r="C194" s="6" t="s">
        <v>884</v>
      </c>
      <c r="D194" s="3">
        <v>2</v>
      </c>
    </row>
    <row r="195" spans="1:4" x14ac:dyDescent="0.25">
      <c r="A195" s="4" t="s">
        <v>1072</v>
      </c>
      <c r="B195" s="10">
        <v>48750</v>
      </c>
      <c r="C195" s="6" t="s">
        <v>884</v>
      </c>
      <c r="D195" s="3">
        <v>1</v>
      </c>
    </row>
    <row r="196" spans="1:4" x14ac:dyDescent="0.25">
      <c r="A196" s="4" t="s">
        <v>1073</v>
      </c>
      <c r="B196" s="10">
        <v>78333</v>
      </c>
      <c r="C196" s="6" t="s">
        <v>880</v>
      </c>
      <c r="D196" s="3">
        <v>1</v>
      </c>
    </row>
    <row r="197" spans="1:4" x14ac:dyDescent="0.25">
      <c r="A197" s="4" t="s">
        <v>1074</v>
      </c>
      <c r="B197" s="10">
        <v>65417</v>
      </c>
      <c r="C197" s="6" t="s">
        <v>884</v>
      </c>
      <c r="D197" s="3">
        <v>1</v>
      </c>
    </row>
    <row r="198" spans="1:4" x14ac:dyDescent="0.25">
      <c r="A198" s="4" t="s">
        <v>1075</v>
      </c>
      <c r="B198" s="10">
        <v>65083</v>
      </c>
      <c r="C198" s="6" t="s">
        <v>884</v>
      </c>
      <c r="D198" s="3">
        <v>4</v>
      </c>
    </row>
    <row r="199" spans="1:4" x14ac:dyDescent="0.25">
      <c r="A199" s="4" t="s">
        <v>1076</v>
      </c>
      <c r="B199" s="10">
        <v>86529</v>
      </c>
      <c r="C199" s="6" t="s">
        <v>880</v>
      </c>
      <c r="D199" s="3">
        <v>5</v>
      </c>
    </row>
    <row r="200" spans="1:4" x14ac:dyDescent="0.25">
      <c r="A200" s="4" t="s">
        <v>1077</v>
      </c>
      <c r="B200" s="10">
        <v>98902</v>
      </c>
      <c r="C200" s="6" t="s">
        <v>880</v>
      </c>
      <c r="D200" s="3">
        <v>3</v>
      </c>
    </row>
    <row r="201" spans="1:4" x14ac:dyDescent="0.25">
      <c r="A201" s="4" t="s">
        <v>1078</v>
      </c>
      <c r="B201" s="10">
        <v>129154</v>
      </c>
      <c r="C201" s="6" t="s">
        <v>880</v>
      </c>
      <c r="D201" s="3">
        <v>6</v>
      </c>
    </row>
    <row r="202" spans="1:4" x14ac:dyDescent="0.25">
      <c r="A202" s="4" t="s">
        <v>1079</v>
      </c>
      <c r="B202" s="10">
        <v>73750</v>
      </c>
      <c r="C202" s="6" t="s">
        <v>880</v>
      </c>
      <c r="D202" s="3">
        <v>1</v>
      </c>
    </row>
    <row r="203" spans="1:4" x14ac:dyDescent="0.25">
      <c r="A203" s="4" t="s">
        <v>1080</v>
      </c>
      <c r="B203" s="10">
        <v>36813</v>
      </c>
      <c r="C203" s="6" t="s">
        <v>884</v>
      </c>
      <c r="D203" s="3">
        <v>5</v>
      </c>
    </row>
    <row r="204" spans="1:4" x14ac:dyDescent="0.25">
      <c r="A204" s="4" t="s">
        <v>1081</v>
      </c>
      <c r="B204" s="10">
        <v>81136</v>
      </c>
      <c r="C204" s="6" t="s">
        <v>880</v>
      </c>
      <c r="D204" s="3">
        <v>2</v>
      </c>
    </row>
    <row r="205" spans="1:4" x14ac:dyDescent="0.25">
      <c r="A205" s="4" t="s">
        <v>1082</v>
      </c>
      <c r="B205" s="10">
        <v>64559</v>
      </c>
      <c r="C205" s="6" t="s">
        <v>884</v>
      </c>
      <c r="D205" s="3">
        <v>1</v>
      </c>
    </row>
    <row r="206" spans="1:4" x14ac:dyDescent="0.25">
      <c r="A206" s="4" t="s">
        <v>1083</v>
      </c>
      <c r="B206" s="10">
        <v>78667</v>
      </c>
      <c r="C206" s="6" t="s">
        <v>880</v>
      </c>
      <c r="D206" s="3">
        <v>2</v>
      </c>
    </row>
    <row r="207" spans="1:4" x14ac:dyDescent="0.25">
      <c r="A207" s="4" t="s">
        <v>1084</v>
      </c>
      <c r="B207" s="10">
        <v>95827</v>
      </c>
      <c r="C207" s="6" t="s">
        <v>880</v>
      </c>
      <c r="D207" s="3">
        <v>4</v>
      </c>
    </row>
    <row r="208" spans="1:4" x14ac:dyDescent="0.25">
      <c r="A208" s="4" t="s">
        <v>1085</v>
      </c>
      <c r="B208" s="10">
        <v>83149</v>
      </c>
      <c r="C208" s="6" t="s">
        <v>880</v>
      </c>
      <c r="D208" s="3">
        <v>4</v>
      </c>
    </row>
    <row r="209" spans="1:4" x14ac:dyDescent="0.25">
      <c r="A209" s="4" t="s">
        <v>1086</v>
      </c>
      <c r="B209" s="10">
        <v>118639</v>
      </c>
      <c r="C209" s="6" t="s">
        <v>880</v>
      </c>
      <c r="D209" s="3">
        <v>6</v>
      </c>
    </row>
    <row r="210" spans="1:4" x14ac:dyDescent="0.25">
      <c r="A210" s="4" t="s">
        <v>1087</v>
      </c>
      <c r="B210" s="10">
        <v>143682</v>
      </c>
      <c r="C210" s="6" t="s">
        <v>880</v>
      </c>
      <c r="D210" s="3">
        <v>5</v>
      </c>
    </row>
    <row r="211" spans="1:4" x14ac:dyDescent="0.25">
      <c r="A211" s="4" t="s">
        <v>1088</v>
      </c>
      <c r="B211" s="10">
        <v>37654</v>
      </c>
      <c r="C211" s="6" t="s">
        <v>884</v>
      </c>
      <c r="D211" s="3">
        <v>1</v>
      </c>
    </row>
    <row r="212" spans="1:4" x14ac:dyDescent="0.25">
      <c r="A212" s="4" t="s">
        <v>1089</v>
      </c>
      <c r="B212" s="10">
        <v>100544</v>
      </c>
      <c r="C212" s="6" t="s">
        <v>880</v>
      </c>
      <c r="D212" s="3">
        <v>4</v>
      </c>
    </row>
    <row r="213" spans="1:4" x14ac:dyDescent="0.25">
      <c r="A213" s="4" t="s">
        <v>1090</v>
      </c>
      <c r="B213" s="10">
        <v>81847</v>
      </c>
      <c r="C213" s="6" t="s">
        <v>880</v>
      </c>
      <c r="D213" s="3">
        <v>5</v>
      </c>
    </row>
    <row r="214" spans="1:4" x14ac:dyDescent="0.25">
      <c r="A214" s="4" t="s">
        <v>1091</v>
      </c>
      <c r="B214" s="10">
        <v>58438</v>
      </c>
      <c r="C214" s="6" t="s">
        <v>884</v>
      </c>
      <c r="D214" s="3">
        <v>3</v>
      </c>
    </row>
    <row r="215" spans="1:4" x14ac:dyDescent="0.25">
      <c r="A215" s="4" t="s">
        <v>1092</v>
      </c>
      <c r="B215" s="10">
        <v>112419</v>
      </c>
      <c r="C215" s="6" t="s">
        <v>880</v>
      </c>
      <c r="D215" s="3">
        <v>4</v>
      </c>
    </row>
    <row r="216" spans="1:4" x14ac:dyDescent="0.25">
      <c r="A216" s="4" t="s">
        <v>1093</v>
      </c>
      <c r="B216" s="10">
        <v>58179</v>
      </c>
      <c r="C216" s="6" t="s">
        <v>884</v>
      </c>
      <c r="D216" s="3">
        <v>2</v>
      </c>
    </row>
    <row r="217" spans="1:4" x14ac:dyDescent="0.25">
      <c r="A217" s="4" t="s">
        <v>1094</v>
      </c>
      <c r="B217" s="10">
        <v>107111</v>
      </c>
      <c r="C217" s="6" t="s">
        <v>880</v>
      </c>
      <c r="D217" s="3">
        <v>3</v>
      </c>
    </row>
    <row r="218" spans="1:4" x14ac:dyDescent="0.25">
      <c r="A218" s="4" t="s">
        <v>1095</v>
      </c>
      <c r="B218" s="10">
        <v>70399</v>
      </c>
      <c r="C218" s="6" t="s">
        <v>880</v>
      </c>
      <c r="D218" s="3">
        <v>3</v>
      </c>
    </row>
    <row r="219" spans="1:4" x14ac:dyDescent="0.25">
      <c r="A219" s="4" t="s">
        <v>1096</v>
      </c>
      <c r="B219" s="10">
        <v>60721</v>
      </c>
      <c r="C219" s="6" t="s">
        <v>884</v>
      </c>
      <c r="D219" s="3">
        <v>2</v>
      </c>
    </row>
    <row r="220" spans="1:4" x14ac:dyDescent="0.25">
      <c r="A220" s="4" t="s">
        <v>1097</v>
      </c>
      <c r="B220" s="10">
        <v>80806</v>
      </c>
      <c r="C220" s="6" t="s">
        <v>880</v>
      </c>
      <c r="D220" s="3">
        <v>5</v>
      </c>
    </row>
    <row r="221" spans="1:4" x14ac:dyDescent="0.25">
      <c r="A221" s="4" t="s">
        <v>1098</v>
      </c>
      <c r="B221" s="10">
        <v>110671</v>
      </c>
      <c r="C221" s="6" t="s">
        <v>880</v>
      </c>
      <c r="D221" s="3">
        <v>5</v>
      </c>
    </row>
    <row r="222" spans="1:4" x14ac:dyDescent="0.25">
      <c r="A222" s="4" t="s">
        <v>1099</v>
      </c>
      <c r="B222" s="10">
        <v>79963</v>
      </c>
      <c r="C222" s="6" t="s">
        <v>880</v>
      </c>
      <c r="D222" s="3">
        <v>5</v>
      </c>
    </row>
    <row r="223" spans="1:4" x14ac:dyDescent="0.25">
      <c r="A223" s="4" t="s">
        <v>1100</v>
      </c>
      <c r="B223" s="10">
        <v>80225</v>
      </c>
      <c r="C223" s="6" t="s">
        <v>880</v>
      </c>
      <c r="D223" s="3">
        <v>5</v>
      </c>
    </row>
    <row r="224" spans="1:4" x14ac:dyDescent="0.25">
      <c r="A224" s="4" t="s">
        <v>1101</v>
      </c>
      <c r="B224" s="10">
        <v>80577</v>
      </c>
      <c r="C224" s="6" t="s">
        <v>880</v>
      </c>
      <c r="D224" s="3">
        <v>3</v>
      </c>
    </row>
    <row r="225" spans="1:4" x14ac:dyDescent="0.25">
      <c r="A225" s="4" t="s">
        <v>1102</v>
      </c>
      <c r="B225" s="10">
        <v>41473</v>
      </c>
      <c r="C225" s="6" t="s">
        <v>884</v>
      </c>
      <c r="D225" s="3">
        <v>2</v>
      </c>
    </row>
    <row r="226" spans="1:4" x14ac:dyDescent="0.25">
      <c r="A226" s="4" t="s">
        <v>1103</v>
      </c>
      <c r="B226" s="10">
        <v>58235</v>
      </c>
      <c r="C226" s="6" t="s">
        <v>884</v>
      </c>
      <c r="D226" s="3">
        <v>5</v>
      </c>
    </row>
    <row r="227" spans="1:4" x14ac:dyDescent="0.25">
      <c r="A227" s="4" t="s">
        <v>1104</v>
      </c>
      <c r="B227" s="10">
        <v>55833</v>
      </c>
      <c r="C227" s="6" t="s">
        <v>884</v>
      </c>
      <c r="D227" s="3">
        <v>1</v>
      </c>
    </row>
    <row r="228" spans="1:4" x14ac:dyDescent="0.25">
      <c r="A228" s="4" t="s">
        <v>1105</v>
      </c>
      <c r="B228" s="10">
        <v>70016</v>
      </c>
      <c r="C228" s="6" t="s">
        <v>880</v>
      </c>
      <c r="D228" s="3">
        <v>3</v>
      </c>
    </row>
    <row r="229" spans="1:4" x14ac:dyDescent="0.25">
      <c r="A229" s="4" t="s">
        <v>1106</v>
      </c>
      <c r="B229" s="10">
        <v>51846</v>
      </c>
      <c r="C229" s="6" t="s">
        <v>884</v>
      </c>
      <c r="D229" s="3">
        <v>2</v>
      </c>
    </row>
    <row r="230" spans="1:4" x14ac:dyDescent="0.25">
      <c r="A230" s="4" t="s">
        <v>1107</v>
      </c>
      <c r="B230" s="10">
        <v>99375</v>
      </c>
      <c r="C230" s="6" t="s">
        <v>880</v>
      </c>
      <c r="D230" s="3">
        <v>3</v>
      </c>
    </row>
    <row r="231" spans="1:4" x14ac:dyDescent="0.25">
      <c r="A231" s="4" t="s">
        <v>1108</v>
      </c>
      <c r="B231" s="10">
        <v>62234</v>
      </c>
      <c r="C231" s="6" t="s">
        <v>884</v>
      </c>
      <c r="D231" s="3">
        <v>4</v>
      </c>
    </row>
    <row r="232" spans="1:4" x14ac:dyDescent="0.25">
      <c r="A232" s="4" t="s">
        <v>1109</v>
      </c>
      <c r="B232" s="10">
        <v>88462</v>
      </c>
      <c r="C232" s="6" t="s">
        <v>880</v>
      </c>
      <c r="D232" s="3">
        <v>2</v>
      </c>
    </row>
    <row r="233" spans="1:4" x14ac:dyDescent="0.25">
      <c r="A233" s="4" t="s">
        <v>1110</v>
      </c>
      <c r="B233" s="10">
        <v>89954</v>
      </c>
      <c r="C233" s="6" t="s">
        <v>880</v>
      </c>
      <c r="D233" s="3">
        <v>5</v>
      </c>
    </row>
    <row r="234" spans="1:4" x14ac:dyDescent="0.25">
      <c r="A234" s="4" t="s">
        <v>1111</v>
      </c>
      <c r="B234" s="10">
        <v>77767</v>
      </c>
      <c r="C234" s="6" t="s">
        <v>880</v>
      </c>
      <c r="D234" s="3">
        <v>3</v>
      </c>
    </row>
    <row r="235" spans="1:4" x14ac:dyDescent="0.25">
      <c r="A235" s="4" t="s">
        <v>1112</v>
      </c>
      <c r="B235" s="10">
        <v>68971</v>
      </c>
      <c r="C235" s="6" t="s">
        <v>880</v>
      </c>
      <c r="D235" s="3">
        <v>1</v>
      </c>
    </row>
    <row r="236" spans="1:4" x14ac:dyDescent="0.25">
      <c r="A236" s="4" t="s">
        <v>1113</v>
      </c>
      <c r="B236" s="10">
        <v>65625</v>
      </c>
      <c r="C236" s="6" t="s">
        <v>884</v>
      </c>
      <c r="D236" s="3">
        <v>2</v>
      </c>
    </row>
    <row r="237" spans="1:4" x14ac:dyDescent="0.25">
      <c r="A237" s="4" t="s">
        <v>1114</v>
      </c>
      <c r="B237" s="10">
        <v>78490</v>
      </c>
      <c r="C237" s="6" t="s">
        <v>880</v>
      </c>
      <c r="D237" s="3">
        <v>2</v>
      </c>
    </row>
    <row r="238" spans="1:4" x14ac:dyDescent="0.25">
      <c r="A238" s="4" t="s">
        <v>1115</v>
      </c>
      <c r="B238" s="10">
        <v>43489</v>
      </c>
      <c r="C238" s="6" t="s">
        <v>884</v>
      </c>
      <c r="D238" s="3">
        <v>1</v>
      </c>
    </row>
    <row r="239" spans="1:4" x14ac:dyDescent="0.25">
      <c r="A239" s="4" t="s">
        <v>1116</v>
      </c>
      <c r="B239" s="10">
        <v>57188</v>
      </c>
      <c r="C239" s="6" t="s">
        <v>884</v>
      </c>
      <c r="D239" s="3">
        <v>1</v>
      </c>
    </row>
    <row r="240" spans="1:4" x14ac:dyDescent="0.25">
      <c r="A240" s="4" t="s">
        <v>1117</v>
      </c>
      <c r="B240" s="10">
        <v>78516</v>
      </c>
      <c r="C240" s="6" t="s">
        <v>880</v>
      </c>
      <c r="D240" s="3">
        <v>5</v>
      </c>
    </row>
    <row r="241" spans="1:4" x14ac:dyDescent="0.25">
      <c r="A241" s="4" t="s">
        <v>1118</v>
      </c>
      <c r="B241" s="10">
        <v>76925</v>
      </c>
      <c r="C241" s="6" t="s">
        <v>880</v>
      </c>
      <c r="D241" s="3">
        <v>5</v>
      </c>
    </row>
    <row r="242" spans="1:4" x14ac:dyDescent="0.25">
      <c r="A242" s="4" t="s">
        <v>1119</v>
      </c>
      <c r="B242" s="10">
        <v>94505</v>
      </c>
      <c r="C242" s="6" t="s">
        <v>880</v>
      </c>
      <c r="D242" s="3">
        <v>5</v>
      </c>
    </row>
    <row r="243" spans="1:4" x14ac:dyDescent="0.25">
      <c r="A243" s="4" t="s">
        <v>1120</v>
      </c>
      <c r="B243" s="10">
        <v>114688</v>
      </c>
      <c r="C243" s="6" t="s">
        <v>880</v>
      </c>
      <c r="D243" s="3">
        <v>3</v>
      </c>
    </row>
    <row r="244" spans="1:4" x14ac:dyDescent="0.25">
      <c r="A244" s="4" t="s">
        <v>1121</v>
      </c>
      <c r="B244" s="10">
        <v>41250</v>
      </c>
      <c r="C244" s="6" t="s">
        <v>884</v>
      </c>
      <c r="D244" s="3">
        <v>5</v>
      </c>
    </row>
    <row r="245" spans="1:4" x14ac:dyDescent="0.25">
      <c r="A245" s="4" t="s">
        <v>1122</v>
      </c>
      <c r="B245" s="10">
        <v>62710</v>
      </c>
      <c r="C245" s="6" t="s">
        <v>884</v>
      </c>
      <c r="D245" s="3">
        <v>6</v>
      </c>
    </row>
    <row r="246" spans="1:4" x14ac:dyDescent="0.25">
      <c r="A246" s="4" t="s">
        <v>1123</v>
      </c>
      <c r="B246" s="10">
        <v>63259</v>
      </c>
      <c r="C246" s="6" t="s">
        <v>884</v>
      </c>
      <c r="D246" s="3">
        <v>6</v>
      </c>
    </row>
    <row r="247" spans="1:4" x14ac:dyDescent="0.25">
      <c r="A247" s="4" t="s">
        <v>1124</v>
      </c>
      <c r="B247" s="10">
        <v>80056</v>
      </c>
      <c r="C247" s="6" t="s">
        <v>880</v>
      </c>
      <c r="D247" s="3">
        <v>5</v>
      </c>
    </row>
    <row r="248" spans="1:4" x14ac:dyDescent="0.25">
      <c r="A248" s="4" t="s">
        <v>1125</v>
      </c>
      <c r="B248" s="10">
        <v>103913</v>
      </c>
      <c r="C248" s="6" t="s">
        <v>880</v>
      </c>
      <c r="D248" s="3">
        <v>4</v>
      </c>
    </row>
    <row r="249" spans="1:4" x14ac:dyDescent="0.25">
      <c r="A249" s="4" t="s">
        <v>1126</v>
      </c>
      <c r="B249" s="10">
        <v>85691</v>
      </c>
      <c r="C249" s="6" t="s">
        <v>880</v>
      </c>
      <c r="D249" s="3">
        <v>5</v>
      </c>
    </row>
    <row r="250" spans="1:4" x14ac:dyDescent="0.25">
      <c r="A250" s="4" t="s">
        <v>1127</v>
      </c>
      <c r="B250" s="10">
        <v>50900</v>
      </c>
      <c r="C250" s="6" t="s">
        <v>884</v>
      </c>
      <c r="D250" s="3">
        <v>4</v>
      </c>
    </row>
    <row r="251" spans="1:4" x14ac:dyDescent="0.25">
      <c r="A251" s="4" t="s">
        <v>1128</v>
      </c>
      <c r="B251" s="10">
        <v>77396</v>
      </c>
      <c r="C251" s="6" t="s">
        <v>880</v>
      </c>
      <c r="D251" s="3">
        <v>1</v>
      </c>
    </row>
    <row r="252" spans="1:4" x14ac:dyDescent="0.25">
      <c r="A252" s="4" t="s">
        <v>1129</v>
      </c>
      <c r="B252" s="10">
        <v>94688</v>
      </c>
      <c r="C252" s="6" t="s">
        <v>880</v>
      </c>
      <c r="D252" s="3">
        <v>5</v>
      </c>
    </row>
    <row r="253" spans="1:4" x14ac:dyDescent="0.25">
      <c r="A253" s="4" t="s">
        <v>1130</v>
      </c>
      <c r="B253" s="10">
        <v>66860</v>
      </c>
      <c r="C253" s="6" t="s">
        <v>884</v>
      </c>
      <c r="D253" s="3">
        <v>5</v>
      </c>
    </row>
    <row r="254" spans="1:4" x14ac:dyDescent="0.25">
      <c r="A254" s="4" t="s">
        <v>1131</v>
      </c>
      <c r="B254" s="10">
        <v>70288</v>
      </c>
      <c r="C254" s="6" t="s">
        <v>880</v>
      </c>
      <c r="D254" s="3">
        <v>4</v>
      </c>
    </row>
    <row r="255" spans="1:4" x14ac:dyDescent="0.25">
      <c r="A255" s="4" t="s">
        <v>1132</v>
      </c>
      <c r="B255" s="10">
        <v>54375</v>
      </c>
      <c r="C255" s="6" t="s">
        <v>884</v>
      </c>
      <c r="D255" s="3">
        <v>1</v>
      </c>
    </row>
    <row r="256" spans="1:4" x14ac:dyDescent="0.25">
      <c r="A256" s="4" t="s">
        <v>1133</v>
      </c>
      <c r="B256" s="10">
        <v>85994</v>
      </c>
      <c r="C256" s="6" t="s">
        <v>880</v>
      </c>
      <c r="D256" s="3">
        <v>4</v>
      </c>
    </row>
    <row r="257" spans="1:4" x14ac:dyDescent="0.25">
      <c r="A257" s="4" t="s">
        <v>1134</v>
      </c>
      <c r="B257" s="10">
        <v>60568</v>
      </c>
      <c r="C257" s="6" t="s">
        <v>884</v>
      </c>
      <c r="D257" s="3">
        <v>2</v>
      </c>
    </row>
    <row r="258" spans="1:4" x14ac:dyDescent="0.25">
      <c r="A258" s="4" t="s">
        <v>1135</v>
      </c>
      <c r="B258" s="10">
        <v>68750</v>
      </c>
      <c r="C258" s="6" t="s">
        <v>880</v>
      </c>
      <c r="D258" s="3">
        <v>1</v>
      </c>
    </row>
    <row r="259" spans="1:4" x14ac:dyDescent="0.25">
      <c r="A259" s="4" t="s">
        <v>1136</v>
      </c>
      <c r="B259" s="10">
        <v>91033</v>
      </c>
      <c r="C259" s="6" t="s">
        <v>880</v>
      </c>
      <c r="D259" s="3">
        <v>3</v>
      </c>
    </row>
    <row r="260" spans="1:4" x14ac:dyDescent="0.25">
      <c r="A260" s="4" t="s">
        <v>1137</v>
      </c>
      <c r="B260" s="10">
        <v>59044</v>
      </c>
      <c r="C260" s="6" t="s">
        <v>884</v>
      </c>
      <c r="D260" s="3">
        <v>4</v>
      </c>
    </row>
    <row r="261" spans="1:4" x14ac:dyDescent="0.25">
      <c r="A261" s="4" t="s">
        <v>1138</v>
      </c>
      <c r="B261" s="10">
        <v>75995</v>
      </c>
      <c r="C261" s="6" t="s">
        <v>880</v>
      </c>
      <c r="D261" s="3">
        <v>4</v>
      </c>
    </row>
    <row r="262" spans="1:4" x14ac:dyDescent="0.25">
      <c r="A262" s="4" t="s">
        <v>1139</v>
      </c>
      <c r="B262" s="10">
        <v>56250</v>
      </c>
      <c r="C262" s="6" t="s">
        <v>884</v>
      </c>
      <c r="D262" s="3">
        <v>1</v>
      </c>
    </row>
    <row r="263" spans="1:4" x14ac:dyDescent="0.25">
      <c r="A263" s="4" t="s">
        <v>1140</v>
      </c>
      <c r="B263" s="10">
        <v>84167</v>
      </c>
      <c r="C263" s="6" t="s">
        <v>880</v>
      </c>
      <c r="D263" s="3">
        <v>5</v>
      </c>
    </row>
    <row r="264" spans="1:4" x14ac:dyDescent="0.25">
      <c r="A264" s="4" t="s">
        <v>1141</v>
      </c>
      <c r="B264" s="10">
        <v>76141</v>
      </c>
      <c r="C264" s="6" t="s">
        <v>880</v>
      </c>
      <c r="D264" s="3">
        <v>4</v>
      </c>
    </row>
    <row r="265" spans="1:4" x14ac:dyDescent="0.25">
      <c r="A265" s="4" t="s">
        <v>1142</v>
      </c>
      <c r="B265" s="10">
        <v>57222</v>
      </c>
      <c r="C265" s="6" t="s">
        <v>884</v>
      </c>
      <c r="D265" s="3">
        <v>1</v>
      </c>
    </row>
    <row r="266" spans="1:4" x14ac:dyDescent="0.25">
      <c r="A266" s="4" t="s">
        <v>1143</v>
      </c>
      <c r="B266" s="10">
        <v>102577</v>
      </c>
      <c r="C266" s="6" t="s">
        <v>880</v>
      </c>
      <c r="D266" s="3">
        <v>5</v>
      </c>
    </row>
    <row r="267" spans="1:4" x14ac:dyDescent="0.25">
      <c r="A267" s="4" t="s">
        <v>1144</v>
      </c>
      <c r="B267" s="10">
        <v>74242</v>
      </c>
      <c r="C267" s="6" t="s">
        <v>880</v>
      </c>
      <c r="D267" s="3">
        <v>5</v>
      </c>
    </row>
    <row r="268" spans="1:4" x14ac:dyDescent="0.25">
      <c r="A268" s="4" t="s">
        <v>1145</v>
      </c>
      <c r="B268" s="10">
        <v>127413</v>
      </c>
      <c r="C268" s="6" t="s">
        <v>880</v>
      </c>
      <c r="D268" s="3">
        <v>5</v>
      </c>
    </row>
    <row r="269" spans="1:4" x14ac:dyDescent="0.25">
      <c r="A269" s="4" t="s">
        <v>1146</v>
      </c>
      <c r="B269" s="10">
        <v>50530</v>
      </c>
      <c r="C269" s="6" t="s">
        <v>884</v>
      </c>
      <c r="D269" s="3">
        <v>1</v>
      </c>
    </row>
    <row r="270" spans="1:4" x14ac:dyDescent="0.25">
      <c r="A270" s="4" t="s">
        <v>1147</v>
      </c>
      <c r="B270" s="10">
        <v>54167</v>
      </c>
      <c r="C270" s="6" t="s">
        <v>884</v>
      </c>
      <c r="D270" s="3">
        <v>1</v>
      </c>
    </row>
    <row r="271" spans="1:4" x14ac:dyDescent="0.25">
      <c r="A271" s="4" t="s">
        <v>1148</v>
      </c>
      <c r="B271" s="10">
        <v>155564</v>
      </c>
      <c r="C271" s="6" t="s">
        <v>880</v>
      </c>
      <c r="D271" s="3">
        <v>3</v>
      </c>
    </row>
    <row r="272" spans="1:4" x14ac:dyDescent="0.25">
      <c r="A272" s="4" t="s">
        <v>1149</v>
      </c>
      <c r="B272" s="10">
        <v>66453</v>
      </c>
      <c r="C272" s="6" t="s">
        <v>884</v>
      </c>
      <c r="D272" s="3">
        <v>3</v>
      </c>
    </row>
    <row r="273" spans="1:4" x14ac:dyDescent="0.25">
      <c r="A273" s="4" t="s">
        <v>1150</v>
      </c>
      <c r="B273" s="10">
        <v>97365</v>
      </c>
      <c r="C273" s="6" t="s">
        <v>880</v>
      </c>
      <c r="D273" s="3">
        <v>3</v>
      </c>
    </row>
    <row r="274" spans="1:4" x14ac:dyDescent="0.25">
      <c r="A274" s="4" t="s">
        <v>1151</v>
      </c>
      <c r="B274" s="10">
        <v>73173</v>
      </c>
      <c r="C274" s="6" t="s">
        <v>880</v>
      </c>
      <c r="D274" s="3">
        <v>2</v>
      </c>
    </row>
    <row r="275" spans="1:4" x14ac:dyDescent="0.25">
      <c r="A275" s="4" t="s">
        <v>1152</v>
      </c>
      <c r="B275" s="10">
        <v>72558</v>
      </c>
      <c r="C275" s="6" t="s">
        <v>880</v>
      </c>
      <c r="D275" s="3">
        <v>5</v>
      </c>
    </row>
    <row r="276" spans="1:4" x14ac:dyDescent="0.25">
      <c r="A276" s="4" t="s">
        <v>1153</v>
      </c>
      <c r="B276" s="10">
        <v>66866</v>
      </c>
      <c r="C276" s="6" t="s">
        <v>884</v>
      </c>
      <c r="D276" s="3">
        <v>4</v>
      </c>
    </row>
    <row r="277" spans="1:4" x14ac:dyDescent="0.25">
      <c r="A277" s="4" t="s">
        <v>1154</v>
      </c>
      <c r="B277" s="10">
        <v>62803</v>
      </c>
      <c r="C277" s="6" t="s">
        <v>884</v>
      </c>
      <c r="D277" s="3">
        <v>2</v>
      </c>
    </row>
    <row r="278" spans="1:4" x14ac:dyDescent="0.25">
      <c r="A278" s="4" t="s">
        <v>1155</v>
      </c>
      <c r="B278" s="10">
        <v>68693</v>
      </c>
      <c r="C278" s="6" t="s">
        <v>880</v>
      </c>
      <c r="D278" s="3">
        <v>2</v>
      </c>
    </row>
    <row r="279" spans="1:4" x14ac:dyDescent="0.25">
      <c r="A279" s="4" t="s">
        <v>1156</v>
      </c>
      <c r="B279" s="10">
        <v>149375</v>
      </c>
      <c r="C279" s="6" t="s">
        <v>880</v>
      </c>
      <c r="D279" s="3">
        <v>3</v>
      </c>
    </row>
    <row r="280" spans="1:4" x14ac:dyDescent="0.25">
      <c r="A280" s="4" t="s">
        <v>1157</v>
      </c>
      <c r="B280" s="10">
        <v>42376</v>
      </c>
      <c r="C280" s="6" t="s">
        <v>884</v>
      </c>
      <c r="D280" s="3">
        <v>3</v>
      </c>
    </row>
    <row r="281" spans="1:4" x14ac:dyDescent="0.25">
      <c r="A281" s="4" t="s">
        <v>1158</v>
      </c>
      <c r="B281" s="10">
        <v>81967</v>
      </c>
      <c r="C281" s="6" t="s">
        <v>880</v>
      </c>
      <c r="D281" s="3">
        <v>2</v>
      </c>
    </row>
    <row r="282" spans="1:4" x14ac:dyDescent="0.25">
      <c r="A282" s="4" t="s">
        <v>1159</v>
      </c>
      <c r="B282" s="10">
        <v>60943</v>
      </c>
      <c r="C282" s="6" t="s">
        <v>884</v>
      </c>
      <c r="D282" s="3">
        <v>3</v>
      </c>
    </row>
    <row r="283" spans="1:4" x14ac:dyDescent="0.25">
      <c r="A283" s="4" t="s">
        <v>1160</v>
      </c>
      <c r="B283" s="10">
        <v>34731</v>
      </c>
      <c r="C283" s="6" t="s">
        <v>884</v>
      </c>
      <c r="D283" s="3">
        <v>2</v>
      </c>
    </row>
    <row r="284" spans="1:4" x14ac:dyDescent="0.25">
      <c r="A284" s="4" t="s">
        <v>1161</v>
      </c>
      <c r="B284" s="10">
        <v>90455</v>
      </c>
      <c r="C284" s="6" t="s">
        <v>880</v>
      </c>
      <c r="D284" s="3">
        <v>3</v>
      </c>
    </row>
    <row r="285" spans="1:4" x14ac:dyDescent="0.25">
      <c r="A285" s="4" t="s">
        <v>1162</v>
      </c>
      <c r="B285" s="10">
        <v>57981</v>
      </c>
      <c r="C285" s="6" t="s">
        <v>884</v>
      </c>
      <c r="D285" s="3">
        <v>1</v>
      </c>
    </row>
    <row r="286" spans="1:4" x14ac:dyDescent="0.25">
      <c r="A286" s="4" t="s">
        <v>1163</v>
      </c>
      <c r="B286" s="10">
        <v>76218</v>
      </c>
      <c r="C286" s="6" t="s">
        <v>880</v>
      </c>
      <c r="D286" s="3">
        <v>4</v>
      </c>
    </row>
    <row r="287" spans="1:4" x14ac:dyDescent="0.25">
      <c r="A287" s="4" t="s">
        <v>1164</v>
      </c>
      <c r="B287" s="10">
        <v>74688</v>
      </c>
      <c r="C287" s="6" t="s">
        <v>880</v>
      </c>
      <c r="D287" s="3">
        <v>5</v>
      </c>
    </row>
    <row r="288" spans="1:4" x14ac:dyDescent="0.25">
      <c r="A288" s="4" t="s">
        <v>1165</v>
      </c>
      <c r="B288" s="10">
        <v>131500</v>
      </c>
      <c r="C288" s="6" t="s">
        <v>880</v>
      </c>
      <c r="D288" s="3">
        <v>3</v>
      </c>
    </row>
    <row r="289" spans="1:4" x14ac:dyDescent="0.25">
      <c r="A289" s="4" t="s">
        <v>1166</v>
      </c>
      <c r="B289" s="10">
        <v>79711</v>
      </c>
      <c r="C289" s="6" t="s">
        <v>880</v>
      </c>
      <c r="D289" s="3">
        <v>3</v>
      </c>
    </row>
    <row r="290" spans="1:4" x14ac:dyDescent="0.25">
      <c r="A290" s="4" t="s">
        <v>1167</v>
      </c>
      <c r="B290" s="10">
        <v>169505</v>
      </c>
      <c r="C290" s="6" t="s">
        <v>880</v>
      </c>
      <c r="D290" s="3">
        <v>3</v>
      </c>
    </row>
    <row r="291" spans="1:4" x14ac:dyDescent="0.25">
      <c r="A291" s="4" t="s">
        <v>1168</v>
      </c>
      <c r="B291" s="10">
        <v>50417</v>
      </c>
      <c r="C291" s="6" t="s">
        <v>884</v>
      </c>
      <c r="D291" s="3">
        <v>2</v>
      </c>
    </row>
    <row r="292" spans="1:4" x14ac:dyDescent="0.25">
      <c r="A292" s="4" t="s">
        <v>1169</v>
      </c>
      <c r="B292" s="10">
        <v>111804</v>
      </c>
      <c r="C292" s="6" t="s">
        <v>880</v>
      </c>
      <c r="D292" s="3">
        <v>3</v>
      </c>
    </row>
    <row r="293" spans="1:4" x14ac:dyDescent="0.25">
      <c r="A293" s="4" t="s">
        <v>1170</v>
      </c>
      <c r="B293" s="10">
        <v>96494</v>
      </c>
      <c r="C293" s="6" t="s">
        <v>880</v>
      </c>
      <c r="D293" s="3">
        <v>4</v>
      </c>
    </row>
    <row r="294" spans="1:4" x14ac:dyDescent="0.25">
      <c r="A294" s="4" t="s">
        <v>1171</v>
      </c>
      <c r="B294" s="10">
        <v>77345</v>
      </c>
      <c r="C294" s="6" t="s">
        <v>880</v>
      </c>
      <c r="D294" s="3">
        <v>5</v>
      </c>
    </row>
    <row r="295" spans="1:4" x14ac:dyDescent="0.25">
      <c r="A295" s="4" t="s">
        <v>1172</v>
      </c>
      <c r="B295" s="10">
        <v>52225</v>
      </c>
      <c r="C295" s="6" t="s">
        <v>884</v>
      </c>
      <c r="D295" s="3">
        <v>5</v>
      </c>
    </row>
    <row r="296" spans="1:4" x14ac:dyDescent="0.25">
      <c r="A296" s="4" t="s">
        <v>1173</v>
      </c>
      <c r="B296" s="10">
        <v>68929</v>
      </c>
      <c r="C296" s="6" t="s">
        <v>880</v>
      </c>
      <c r="D296" s="3">
        <v>2</v>
      </c>
    </row>
    <row r="297" spans="1:4" x14ac:dyDescent="0.25">
      <c r="A297" s="4" t="s">
        <v>1174</v>
      </c>
      <c r="B297" s="10">
        <v>87496</v>
      </c>
      <c r="C297" s="6" t="s">
        <v>880</v>
      </c>
      <c r="D297" s="3">
        <v>4</v>
      </c>
    </row>
    <row r="298" spans="1:4" x14ac:dyDescent="0.25">
      <c r="A298" s="4" t="s">
        <v>1175</v>
      </c>
      <c r="B298" s="10">
        <v>42727</v>
      </c>
      <c r="C298" s="6" t="s">
        <v>884</v>
      </c>
      <c r="D298" s="3">
        <v>5</v>
      </c>
    </row>
    <row r="299" spans="1:4" x14ac:dyDescent="0.25">
      <c r="A299" s="4" t="s">
        <v>1176</v>
      </c>
      <c r="B299" s="10">
        <v>85750</v>
      </c>
      <c r="C299" s="6" t="s">
        <v>880</v>
      </c>
      <c r="D299" s="3">
        <v>1</v>
      </c>
    </row>
    <row r="300" spans="1:4" x14ac:dyDescent="0.25">
      <c r="A300" s="4" t="s">
        <v>1177</v>
      </c>
      <c r="B300" s="10">
        <v>121157</v>
      </c>
      <c r="C300" s="6" t="s">
        <v>880</v>
      </c>
      <c r="D300" s="3">
        <v>4</v>
      </c>
    </row>
    <row r="301" spans="1:4" x14ac:dyDescent="0.25">
      <c r="A301" s="4" t="s">
        <v>1178</v>
      </c>
      <c r="B301" s="10">
        <v>82674</v>
      </c>
      <c r="C301" s="6" t="s">
        <v>880</v>
      </c>
      <c r="D301" s="3">
        <v>3</v>
      </c>
    </row>
    <row r="302" spans="1:4" x14ac:dyDescent="0.25">
      <c r="A302" s="4" t="s">
        <v>1179</v>
      </c>
      <c r="B302" s="10">
        <v>58060</v>
      </c>
      <c r="C302" s="6" t="s">
        <v>884</v>
      </c>
      <c r="D302" s="3">
        <v>5</v>
      </c>
    </row>
    <row r="303" spans="1:4" x14ac:dyDescent="0.25">
      <c r="A303" s="4" t="s">
        <v>1180</v>
      </c>
      <c r="B303" s="10">
        <v>93108</v>
      </c>
      <c r="C303" s="6" t="s">
        <v>880</v>
      </c>
      <c r="D303" s="3">
        <v>4</v>
      </c>
    </row>
    <row r="304" spans="1:4" x14ac:dyDescent="0.25">
      <c r="A304" s="4" t="s">
        <v>1181</v>
      </c>
      <c r="B304" s="10">
        <v>77750</v>
      </c>
      <c r="C304" s="6" t="s">
        <v>880</v>
      </c>
      <c r="D304" s="3">
        <v>1</v>
      </c>
    </row>
    <row r="305" spans="1:4" x14ac:dyDescent="0.25">
      <c r="A305" s="4" t="s">
        <v>1182</v>
      </c>
      <c r="B305" s="10">
        <v>111979</v>
      </c>
      <c r="C305" s="6" t="s">
        <v>880</v>
      </c>
      <c r="D305" s="3">
        <v>3</v>
      </c>
    </row>
    <row r="306" spans="1:4" x14ac:dyDescent="0.25">
      <c r="A306" s="4" t="s">
        <v>1183</v>
      </c>
      <c r="B306" s="10">
        <v>86768</v>
      </c>
      <c r="C306" s="6" t="s">
        <v>880</v>
      </c>
      <c r="D306" s="3">
        <v>3</v>
      </c>
    </row>
    <row r="307" spans="1:4" x14ac:dyDescent="0.25">
      <c r="A307" s="4" t="s">
        <v>1184</v>
      </c>
      <c r="B307" s="10">
        <v>85156</v>
      </c>
      <c r="C307" s="6" t="s">
        <v>880</v>
      </c>
      <c r="D307" s="3">
        <v>4</v>
      </c>
    </row>
    <row r="308" spans="1:4" x14ac:dyDescent="0.25">
      <c r="A308" s="4" t="s">
        <v>1185</v>
      </c>
      <c r="B308" s="10">
        <v>52500</v>
      </c>
      <c r="C308" s="6" t="s">
        <v>884</v>
      </c>
      <c r="D308" s="3">
        <v>2</v>
      </c>
    </row>
    <row r="309" spans="1:4" x14ac:dyDescent="0.25">
      <c r="A309" s="4" t="s">
        <v>1186</v>
      </c>
      <c r="B309" s="10">
        <v>90332</v>
      </c>
      <c r="C309" s="6" t="s">
        <v>880</v>
      </c>
      <c r="D309" s="3">
        <v>5</v>
      </c>
    </row>
    <row r="310" spans="1:4" x14ac:dyDescent="0.25">
      <c r="A310" s="4" t="s">
        <v>1187</v>
      </c>
      <c r="B310" s="10">
        <v>73162</v>
      </c>
      <c r="C310" s="6" t="s">
        <v>880</v>
      </c>
      <c r="D310" s="3">
        <v>4</v>
      </c>
    </row>
    <row r="311" spans="1:4" x14ac:dyDescent="0.25">
      <c r="A311" s="4" t="s">
        <v>1188</v>
      </c>
      <c r="B311" s="10">
        <v>49630</v>
      </c>
      <c r="C311" s="6" t="s">
        <v>884</v>
      </c>
      <c r="D311" s="3">
        <v>2</v>
      </c>
    </row>
    <row r="312" spans="1:4" x14ac:dyDescent="0.25">
      <c r="A312" s="4" t="s">
        <v>1189</v>
      </c>
      <c r="B312" s="10">
        <v>62560</v>
      </c>
      <c r="C312" s="6" t="s">
        <v>884</v>
      </c>
      <c r="D312" s="3">
        <v>5</v>
      </c>
    </row>
    <row r="313" spans="1:4" x14ac:dyDescent="0.25">
      <c r="A313" s="4" t="s">
        <v>1190</v>
      </c>
      <c r="B313" s="10">
        <v>42538</v>
      </c>
      <c r="C313" s="6" t="s">
        <v>884</v>
      </c>
      <c r="D313" s="3">
        <v>2</v>
      </c>
    </row>
    <row r="314" spans="1:4" x14ac:dyDescent="0.25">
      <c r="A314" s="4" t="s">
        <v>1191</v>
      </c>
      <c r="B314" s="10">
        <v>54911</v>
      </c>
      <c r="C314" s="6" t="s">
        <v>884</v>
      </c>
      <c r="D314" s="3">
        <v>2</v>
      </c>
    </row>
    <row r="315" spans="1:4" x14ac:dyDescent="0.25">
      <c r="A315" s="4" t="s">
        <v>1192</v>
      </c>
      <c r="B315" s="10">
        <v>69583</v>
      </c>
      <c r="C315" s="6" t="s">
        <v>880</v>
      </c>
      <c r="D315" s="3">
        <v>1</v>
      </c>
    </row>
    <row r="316" spans="1:4" x14ac:dyDescent="0.25">
      <c r="A316" s="4" t="s">
        <v>1193</v>
      </c>
      <c r="B316" s="10">
        <v>86461</v>
      </c>
      <c r="C316" s="6" t="s">
        <v>880</v>
      </c>
      <c r="D316" s="3">
        <v>6</v>
      </c>
    </row>
    <row r="317" spans="1:4" x14ac:dyDescent="0.25">
      <c r="A317" s="4" t="s">
        <v>1194</v>
      </c>
      <c r="B317" s="10">
        <v>142306</v>
      </c>
      <c r="C317" s="6" t="s">
        <v>880</v>
      </c>
      <c r="D317" s="3">
        <v>3</v>
      </c>
    </row>
    <row r="318" spans="1:4" x14ac:dyDescent="0.25">
      <c r="A318" s="4" t="s">
        <v>1195</v>
      </c>
      <c r="B318" s="10">
        <v>48650</v>
      </c>
      <c r="C318" s="6" t="s">
        <v>884</v>
      </c>
      <c r="D318" s="3">
        <v>3</v>
      </c>
    </row>
    <row r="319" spans="1:4" x14ac:dyDescent="0.25">
      <c r="A319" s="4" t="s">
        <v>1196</v>
      </c>
      <c r="B319" s="10">
        <v>159615</v>
      </c>
      <c r="C319" s="6" t="s">
        <v>880</v>
      </c>
      <c r="D319" s="3">
        <v>6</v>
      </c>
    </row>
    <row r="320" spans="1:4" x14ac:dyDescent="0.25">
      <c r="A320" s="4" t="s">
        <v>1197</v>
      </c>
      <c r="B320" s="10">
        <v>45746</v>
      </c>
      <c r="C320" s="6" t="s">
        <v>884</v>
      </c>
      <c r="D320" s="3">
        <v>5</v>
      </c>
    </row>
    <row r="321" spans="1:4" x14ac:dyDescent="0.25">
      <c r="A321" s="4" t="s">
        <v>1198</v>
      </c>
      <c r="B321" s="10">
        <v>38636</v>
      </c>
      <c r="C321" s="6" t="s">
        <v>884</v>
      </c>
      <c r="D321" s="3">
        <v>2</v>
      </c>
    </row>
    <row r="322" spans="1:4" x14ac:dyDescent="0.25">
      <c r="A322" s="4" t="s">
        <v>1199</v>
      </c>
      <c r="B322" s="10">
        <v>116875</v>
      </c>
      <c r="C322" s="6" t="s">
        <v>880</v>
      </c>
      <c r="D322" s="3">
        <v>4</v>
      </c>
    </row>
    <row r="323" spans="1:4" x14ac:dyDescent="0.25">
      <c r="A323" s="4" t="s">
        <v>1200</v>
      </c>
      <c r="B323" s="10">
        <v>73365</v>
      </c>
      <c r="C323" s="6" t="s">
        <v>880</v>
      </c>
      <c r="D323" s="3">
        <v>3</v>
      </c>
    </row>
    <row r="324" spans="1:4" x14ac:dyDescent="0.25">
      <c r="A324" s="4" t="s">
        <v>1201</v>
      </c>
      <c r="B324" s="10">
        <v>81573</v>
      </c>
      <c r="C324" s="6" t="s">
        <v>880</v>
      </c>
      <c r="D324" s="3">
        <v>5</v>
      </c>
    </row>
    <row r="325" spans="1:4" x14ac:dyDescent="0.25">
      <c r="A325" s="4" t="s">
        <v>1202</v>
      </c>
      <c r="B325" s="10">
        <v>57381</v>
      </c>
      <c r="C325" s="6" t="s">
        <v>884</v>
      </c>
      <c r="D325" s="3">
        <v>2</v>
      </c>
    </row>
    <row r="326" spans="1:4" x14ac:dyDescent="0.25">
      <c r="A326" s="4" t="s">
        <v>1203</v>
      </c>
      <c r="B326" s="10">
        <v>122969</v>
      </c>
      <c r="C326" s="6" t="s">
        <v>880</v>
      </c>
      <c r="D326" s="3">
        <v>4</v>
      </c>
    </row>
    <row r="327" spans="1:4" x14ac:dyDescent="0.25">
      <c r="A327" s="4" t="s">
        <v>1204</v>
      </c>
      <c r="B327" s="10">
        <v>52806</v>
      </c>
      <c r="C327" s="6" t="s">
        <v>884</v>
      </c>
      <c r="D327" s="3">
        <v>2</v>
      </c>
    </row>
    <row r="328" spans="1:4" x14ac:dyDescent="0.25">
      <c r="A328" s="4" t="s">
        <v>1205</v>
      </c>
      <c r="B328" s="10">
        <v>65455</v>
      </c>
      <c r="C328" s="6" t="s">
        <v>884</v>
      </c>
      <c r="D328" s="3">
        <v>1</v>
      </c>
    </row>
    <row r="329" spans="1:4" x14ac:dyDescent="0.25">
      <c r="A329" s="4" t="s">
        <v>1206</v>
      </c>
      <c r="B329" s="10">
        <v>73843</v>
      </c>
      <c r="C329" s="6" t="s">
        <v>880</v>
      </c>
      <c r="D329" s="3">
        <v>5</v>
      </c>
    </row>
    <row r="330" spans="1:4" x14ac:dyDescent="0.25">
      <c r="A330" s="4" t="s">
        <v>1207</v>
      </c>
      <c r="B330" s="10">
        <v>100552</v>
      </c>
      <c r="C330" s="6" t="s">
        <v>880</v>
      </c>
      <c r="D330" s="3">
        <v>3</v>
      </c>
    </row>
    <row r="331" spans="1:4" x14ac:dyDescent="0.25">
      <c r="A331" s="4" t="s">
        <v>1208</v>
      </c>
      <c r="B331" s="10">
        <v>60845</v>
      </c>
      <c r="C331" s="6" t="s">
        <v>884</v>
      </c>
      <c r="D331" s="3">
        <v>2</v>
      </c>
    </row>
    <row r="332" spans="1:4" x14ac:dyDescent="0.25">
      <c r="A332" s="4" t="s">
        <v>1209</v>
      </c>
      <c r="B332" s="10">
        <v>125143</v>
      </c>
      <c r="C332" s="6" t="s">
        <v>880</v>
      </c>
      <c r="D332" s="3">
        <v>3</v>
      </c>
    </row>
    <row r="333" spans="1:4" x14ac:dyDescent="0.25">
      <c r="A333" s="4" t="s">
        <v>1210</v>
      </c>
      <c r="B333" s="10">
        <v>79583</v>
      </c>
      <c r="C333" s="6" t="s">
        <v>880</v>
      </c>
      <c r="D333" s="3">
        <v>2</v>
      </c>
    </row>
    <row r="334" spans="1:4" x14ac:dyDescent="0.25">
      <c r="A334" s="4" t="s">
        <v>1211</v>
      </c>
      <c r="B334" s="10">
        <v>87273</v>
      </c>
      <c r="C334" s="6" t="s">
        <v>880</v>
      </c>
      <c r="D334" s="3">
        <v>3</v>
      </c>
    </row>
    <row r="335" spans="1:4" x14ac:dyDescent="0.25">
      <c r="A335" s="4" t="s">
        <v>1212</v>
      </c>
      <c r="B335" s="10">
        <v>201200</v>
      </c>
      <c r="C335" s="6" t="s">
        <v>880</v>
      </c>
      <c r="D335" s="3">
        <v>6</v>
      </c>
    </row>
    <row r="336" spans="1:4" x14ac:dyDescent="0.25">
      <c r="A336" s="4" t="s">
        <v>1213</v>
      </c>
      <c r="B336" s="10">
        <v>80840</v>
      </c>
      <c r="C336" s="6" t="s">
        <v>880</v>
      </c>
      <c r="D336" s="3">
        <v>5</v>
      </c>
    </row>
    <row r="337" spans="1:4" x14ac:dyDescent="0.25">
      <c r="A337" s="4" t="s">
        <v>1214</v>
      </c>
      <c r="B337" s="10">
        <v>128813</v>
      </c>
      <c r="C337" s="6" t="s">
        <v>880</v>
      </c>
      <c r="D337" s="3">
        <v>6</v>
      </c>
    </row>
    <row r="338" spans="1:4" x14ac:dyDescent="0.25">
      <c r="A338" s="4" t="s">
        <v>1215</v>
      </c>
      <c r="B338" s="10">
        <v>69099</v>
      </c>
      <c r="C338" s="6" t="s">
        <v>880</v>
      </c>
      <c r="D338" s="3">
        <v>6</v>
      </c>
    </row>
    <row r="339" spans="1:4" x14ac:dyDescent="0.25">
      <c r="A339" s="4" t="s">
        <v>1216</v>
      </c>
      <c r="B339" s="10">
        <v>75982</v>
      </c>
      <c r="C339" s="6" t="s">
        <v>880</v>
      </c>
      <c r="D339" s="3">
        <v>2</v>
      </c>
    </row>
    <row r="340" spans="1:4" x14ac:dyDescent="0.25">
      <c r="A340" s="4" t="s">
        <v>1217</v>
      </c>
      <c r="B340" s="10">
        <v>76494</v>
      </c>
      <c r="C340" s="6" t="s">
        <v>880</v>
      </c>
      <c r="D340" s="3">
        <v>5</v>
      </c>
    </row>
    <row r="341" spans="1:4" x14ac:dyDescent="0.25">
      <c r="A341" s="4" t="s">
        <v>1218</v>
      </c>
      <c r="B341" s="10">
        <v>87303</v>
      </c>
      <c r="C341" s="6" t="s">
        <v>880</v>
      </c>
      <c r="D341" s="3">
        <v>2</v>
      </c>
    </row>
    <row r="342" spans="1:4" x14ac:dyDescent="0.25">
      <c r="A342" s="4" t="s">
        <v>1219</v>
      </c>
      <c r="B342" s="10">
        <v>65147</v>
      </c>
      <c r="C342" s="6" t="s">
        <v>884</v>
      </c>
      <c r="D342" s="3">
        <v>1</v>
      </c>
    </row>
    <row r="343" spans="1:4" x14ac:dyDescent="0.25">
      <c r="A343" s="4" t="s">
        <v>1220</v>
      </c>
      <c r="B343" s="10">
        <v>73397</v>
      </c>
      <c r="C343" s="6" t="s">
        <v>880</v>
      </c>
      <c r="D343" s="3">
        <v>1</v>
      </c>
    </row>
    <row r="344" spans="1:4" x14ac:dyDescent="0.25">
      <c r="A344" s="4" t="s">
        <v>1221</v>
      </c>
      <c r="B344" s="10">
        <v>100536</v>
      </c>
      <c r="C344" s="6" t="s">
        <v>880</v>
      </c>
      <c r="D344" s="3">
        <v>4</v>
      </c>
    </row>
    <row r="345" spans="1:4" x14ac:dyDescent="0.25">
      <c r="A345" s="4" t="s">
        <v>1222</v>
      </c>
      <c r="B345" s="10">
        <v>59332</v>
      </c>
      <c r="C345" s="6" t="s">
        <v>884</v>
      </c>
      <c r="D345" s="3">
        <v>2</v>
      </c>
    </row>
    <row r="346" spans="1:4" x14ac:dyDescent="0.25">
      <c r="A346" s="4" t="s">
        <v>1223</v>
      </c>
      <c r="B346" s="10">
        <v>141829</v>
      </c>
      <c r="C346" s="6" t="s">
        <v>880</v>
      </c>
      <c r="D346" s="3">
        <v>4</v>
      </c>
    </row>
    <row r="347" spans="1:4" x14ac:dyDescent="0.25">
      <c r="A347" s="4" t="s">
        <v>1224</v>
      </c>
      <c r="B347" s="10">
        <v>71731</v>
      </c>
      <c r="C347" s="6" t="s">
        <v>880</v>
      </c>
      <c r="D347" s="3">
        <v>1</v>
      </c>
    </row>
    <row r="348" spans="1:4" x14ac:dyDescent="0.25">
      <c r="A348" s="4" t="s">
        <v>1225</v>
      </c>
      <c r="B348" s="10">
        <v>64169</v>
      </c>
      <c r="C348" s="6" t="s">
        <v>884</v>
      </c>
      <c r="D348" s="3">
        <v>6</v>
      </c>
    </row>
    <row r="349" spans="1:4" x14ac:dyDescent="0.25">
      <c r="A349" s="4" t="s">
        <v>1226</v>
      </c>
      <c r="B349" s="10">
        <v>77883</v>
      </c>
      <c r="C349" s="6" t="s">
        <v>880</v>
      </c>
      <c r="D349" s="3">
        <v>4</v>
      </c>
    </row>
    <row r="350" spans="1:4" x14ac:dyDescent="0.25">
      <c r="A350" s="4" t="s">
        <v>1227</v>
      </c>
      <c r="B350" s="10">
        <v>46105</v>
      </c>
      <c r="C350" s="6" t="s">
        <v>884</v>
      </c>
      <c r="D350" s="3">
        <v>3</v>
      </c>
    </row>
    <row r="351" spans="1:4" x14ac:dyDescent="0.25">
      <c r="A351" s="4" t="s">
        <v>1228</v>
      </c>
      <c r="B351" s="10">
        <v>71300</v>
      </c>
      <c r="C351" s="6" t="s">
        <v>880</v>
      </c>
      <c r="D351" s="3">
        <v>1</v>
      </c>
    </row>
    <row r="352" spans="1:4" x14ac:dyDescent="0.25">
      <c r="A352" s="4" t="s">
        <v>1229</v>
      </c>
      <c r="B352" s="10">
        <v>99302</v>
      </c>
      <c r="C352" s="6" t="s">
        <v>880</v>
      </c>
      <c r="D352" s="3">
        <v>5</v>
      </c>
    </row>
    <row r="353" spans="1:4" x14ac:dyDescent="0.25">
      <c r="A353" s="4" t="s">
        <v>1230</v>
      </c>
      <c r="B353" s="10">
        <v>55858</v>
      </c>
      <c r="C353" s="6" t="s">
        <v>884</v>
      </c>
      <c r="D353" s="3">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CB7F4-4236-4A54-A783-462E4E596262}">
  <dimension ref="A2:A37"/>
  <sheetViews>
    <sheetView workbookViewId="0">
      <selection activeCell="A7" sqref="A7"/>
    </sheetView>
  </sheetViews>
  <sheetFormatPr defaultColWidth="9" defaultRowHeight="15" x14ac:dyDescent="0.25"/>
  <cols>
    <col min="1" max="1" width="39.7109375" style="14" customWidth="1"/>
    <col min="2" max="16384" width="9" style="14"/>
  </cols>
  <sheetData>
    <row r="2" spans="1:1" x14ac:dyDescent="0.25">
      <c r="A2" s="234" t="s">
        <v>1231</v>
      </c>
    </row>
    <row r="3" spans="1:1" x14ac:dyDescent="0.25">
      <c r="A3" s="14" t="s">
        <v>1232</v>
      </c>
    </row>
    <row r="4" spans="1:1" x14ac:dyDescent="0.25">
      <c r="A4" s="14" t="s">
        <v>167</v>
      </c>
    </row>
    <row r="5" spans="1:1" x14ac:dyDescent="0.25">
      <c r="A5" s="14" t="s">
        <v>1233</v>
      </c>
    </row>
    <row r="6" spans="1:1" x14ac:dyDescent="0.25">
      <c r="A6" s="14" t="s">
        <v>1234</v>
      </c>
    </row>
    <row r="7" spans="1:1" x14ac:dyDescent="0.25">
      <c r="A7" s="14" t="s">
        <v>1235</v>
      </c>
    </row>
    <row r="8" spans="1:1" x14ac:dyDescent="0.25">
      <c r="A8" s="14" t="s">
        <v>142</v>
      </c>
    </row>
    <row r="9" spans="1:1" x14ac:dyDescent="0.25">
      <c r="A9" s="14" t="s">
        <v>1236</v>
      </c>
    </row>
    <row r="10" spans="1:1" x14ac:dyDescent="0.25">
      <c r="A10" s="14" t="s">
        <v>1237</v>
      </c>
    </row>
    <row r="11" spans="1:1" x14ac:dyDescent="0.25">
      <c r="A11" s="14" t="s">
        <v>132</v>
      </c>
    </row>
    <row r="12" spans="1:1" x14ac:dyDescent="0.25">
      <c r="A12" s="14" t="s">
        <v>359</v>
      </c>
    </row>
    <row r="13" spans="1:1" x14ac:dyDescent="0.25">
      <c r="A13" s="14" t="s">
        <v>150</v>
      </c>
    </row>
    <row r="14" spans="1:1" x14ac:dyDescent="0.25">
      <c r="A14" s="14" t="s">
        <v>1238</v>
      </c>
    </row>
    <row r="18" spans="1:1" x14ac:dyDescent="0.25">
      <c r="A18" s="234" t="s">
        <v>1239</v>
      </c>
    </row>
    <row r="19" spans="1:1" x14ac:dyDescent="0.25">
      <c r="A19" s="14" t="s">
        <v>42</v>
      </c>
    </row>
    <row r="20" spans="1:1" x14ac:dyDescent="0.25">
      <c r="A20" s="14" t="s">
        <v>45</v>
      </c>
    </row>
    <row r="21" spans="1:1" x14ac:dyDescent="0.25">
      <c r="A21" s="14" t="s">
        <v>47</v>
      </c>
    </row>
    <row r="22" spans="1:1" x14ac:dyDescent="0.25">
      <c r="A22" s="14" t="s">
        <v>48</v>
      </c>
    </row>
    <row r="23" spans="1:1" x14ac:dyDescent="0.25">
      <c r="A23" s="14" t="s">
        <v>49</v>
      </c>
    </row>
    <row r="24" spans="1:1" x14ac:dyDescent="0.25">
      <c r="A24" s="14" t="s">
        <v>50</v>
      </c>
    </row>
    <row r="27" spans="1:1" x14ac:dyDescent="0.25">
      <c r="A27" s="14" t="s">
        <v>145</v>
      </c>
    </row>
    <row r="28" spans="1:1" x14ac:dyDescent="0.25">
      <c r="A28" s="14" t="s">
        <v>137</v>
      </c>
    </row>
    <row r="30" spans="1:1" x14ac:dyDescent="0.25">
      <c r="A30" s="14" t="s">
        <v>562</v>
      </c>
    </row>
    <row r="31" spans="1:1" x14ac:dyDescent="0.25">
      <c r="A31" s="14" t="s">
        <v>690</v>
      </c>
    </row>
    <row r="32" spans="1:1" x14ac:dyDescent="0.25">
      <c r="A32" s="233" t="s">
        <v>1240</v>
      </c>
    </row>
    <row r="33" spans="1:1" x14ac:dyDescent="0.25">
      <c r="A33" s="14" t="s">
        <v>190</v>
      </c>
    </row>
    <row r="34" spans="1:1" x14ac:dyDescent="0.25">
      <c r="A34" s="14" t="s">
        <v>195</v>
      </c>
    </row>
    <row r="35" spans="1:1" x14ac:dyDescent="0.25">
      <c r="A35" s="14" t="s">
        <v>285</v>
      </c>
    </row>
    <row r="36" spans="1:1" x14ac:dyDescent="0.25">
      <c r="A36" s="14" t="s">
        <v>138</v>
      </c>
    </row>
    <row r="37" spans="1:1" x14ac:dyDescent="0.25">
      <c r="A37" s="14" t="s">
        <v>146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3:A28"/>
  <sheetViews>
    <sheetView workbookViewId="0">
      <selection activeCell="W43" sqref="W43"/>
    </sheetView>
  </sheetViews>
  <sheetFormatPr defaultColWidth="8.85546875" defaultRowHeight="15" x14ac:dyDescent="0.25"/>
  <sheetData>
    <row r="3" spans="1:1" x14ac:dyDescent="0.25">
      <c r="A3" s="14" t="s">
        <v>1232</v>
      </c>
    </row>
    <row r="4" spans="1:1" x14ac:dyDescent="0.25">
      <c r="A4" s="14" t="s">
        <v>167</v>
      </c>
    </row>
    <row r="5" spans="1:1" x14ac:dyDescent="0.25">
      <c r="A5" s="14" t="s">
        <v>1233</v>
      </c>
    </row>
    <row r="6" spans="1:1" x14ac:dyDescent="0.25">
      <c r="A6" s="14" t="s">
        <v>1234</v>
      </c>
    </row>
    <row r="7" spans="1:1" x14ac:dyDescent="0.25">
      <c r="A7" s="14" t="s">
        <v>1235</v>
      </c>
    </row>
    <row r="8" spans="1:1" x14ac:dyDescent="0.25">
      <c r="A8" s="14" t="s">
        <v>1241</v>
      </c>
    </row>
    <row r="9" spans="1:1" x14ac:dyDescent="0.25">
      <c r="A9" s="14" t="s">
        <v>1242</v>
      </c>
    </row>
    <row r="10" spans="1:1" x14ac:dyDescent="0.25">
      <c r="A10" s="14" t="s">
        <v>1236</v>
      </c>
    </row>
    <row r="11" spans="1:1" x14ac:dyDescent="0.25">
      <c r="A11" s="14" t="s">
        <v>1237</v>
      </c>
    </row>
    <row r="16" spans="1:1" x14ac:dyDescent="0.25">
      <c r="A16" s="14" t="s">
        <v>1243</v>
      </c>
    </row>
    <row r="17" spans="1:1" x14ac:dyDescent="0.25">
      <c r="A17" s="14" t="s">
        <v>1244</v>
      </c>
    </row>
    <row r="18" spans="1:1" x14ac:dyDescent="0.25">
      <c r="A18" s="14" t="s">
        <v>1245</v>
      </c>
    </row>
    <row r="19" spans="1:1" x14ac:dyDescent="0.25">
      <c r="A19" s="14" t="s">
        <v>1246</v>
      </c>
    </row>
    <row r="24" spans="1:1" x14ac:dyDescent="0.25">
      <c r="A24" s="14" t="s">
        <v>145</v>
      </c>
    </row>
    <row r="25" spans="1:1" x14ac:dyDescent="0.25">
      <c r="A25" s="14" t="s">
        <v>137</v>
      </c>
    </row>
    <row r="27" spans="1:1" x14ac:dyDescent="0.25">
      <c r="A27" s="14" t="s">
        <v>562</v>
      </c>
    </row>
    <row r="28" spans="1:1" x14ac:dyDescent="0.25">
      <c r="A28" s="14" t="s">
        <v>690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2F5AB-FD04-4BCB-9666-0EDC1372FA06}">
  <sheetPr>
    <pageSetUpPr autoPageBreaks="0" fitToPage="1"/>
  </sheetPr>
  <dimension ref="A1:AZ66"/>
  <sheetViews>
    <sheetView tabSelected="1" topLeftCell="B11" zoomScale="68" zoomScaleNormal="68" workbookViewId="0">
      <selection activeCell="A11" sqref="A11:E11"/>
    </sheetView>
  </sheetViews>
  <sheetFormatPr defaultColWidth="9.140625" defaultRowHeight="15" outlineLevelRow="1" x14ac:dyDescent="0.25"/>
  <cols>
    <col min="1" max="1" width="13.85546875" style="14" hidden="1" customWidth="1"/>
    <col min="2" max="2" width="14.7109375" style="14" customWidth="1"/>
    <col min="3" max="3" width="30" style="14" customWidth="1"/>
    <col min="4" max="4" width="38.5703125" style="14" customWidth="1"/>
    <col min="5" max="5" width="22.5703125" style="14" customWidth="1"/>
    <col min="6" max="6" width="22.7109375" style="14" customWidth="1"/>
    <col min="7" max="7" width="33.140625" style="14" customWidth="1"/>
    <col min="8" max="11" width="5.5703125" style="14" customWidth="1"/>
    <col min="12" max="15" width="4.140625" style="231" customWidth="1"/>
    <col min="16" max="16" width="6.42578125" style="231" customWidth="1"/>
    <col min="17" max="17" width="6.28515625" style="231" customWidth="1"/>
    <col min="18" max="18" width="6.7109375" style="231" customWidth="1"/>
    <col min="19" max="23" width="4.140625" style="231" customWidth="1"/>
    <col min="24" max="24" width="4.7109375" style="231" customWidth="1"/>
    <col min="25" max="26" width="4.140625" style="231" customWidth="1"/>
    <col min="27" max="27" width="5.28515625" style="231" customWidth="1"/>
    <col min="28" max="30" width="4.140625" style="231" customWidth="1"/>
    <col min="31" max="31" width="6.7109375" style="231" customWidth="1"/>
    <col min="32" max="32" width="6.42578125" style="231" customWidth="1"/>
    <col min="33" max="37" width="4.140625" style="231" customWidth="1"/>
    <col min="38" max="38" width="4.7109375" style="231" customWidth="1"/>
    <col min="39" max="39" width="24.28515625" style="14" customWidth="1"/>
    <col min="40" max="42" width="4" style="14" customWidth="1"/>
    <col min="43" max="46" width="24.28515625" style="14" customWidth="1"/>
    <col min="47" max="47" width="23.140625" style="14" customWidth="1"/>
    <col min="48" max="48" width="26.140625" style="14" customWidth="1"/>
    <col min="49" max="49" width="24.5703125" style="14" customWidth="1"/>
    <col min="50" max="50" width="26.5703125" style="14" customWidth="1"/>
    <col min="51" max="51" width="31.42578125" style="14" customWidth="1"/>
    <col min="52" max="52" width="23.85546875" style="369" customWidth="1"/>
    <col min="53" max="16384" width="9.140625" style="14"/>
  </cols>
  <sheetData>
    <row r="1" spans="1:52" ht="45" customHeight="1" x14ac:dyDescent="0.35">
      <c r="A1" s="146"/>
      <c r="B1" s="146"/>
      <c r="C1" s="146"/>
      <c r="D1" s="446" t="s">
        <v>78</v>
      </c>
      <c r="E1" s="486"/>
      <c r="F1" s="147"/>
      <c r="G1" s="147"/>
      <c r="H1" s="148"/>
      <c r="I1" s="148"/>
      <c r="J1" s="148"/>
      <c r="K1" s="148"/>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1"/>
      <c r="AN1" s="151"/>
      <c r="AO1" s="151"/>
      <c r="AP1" s="151"/>
      <c r="AQ1" s="151"/>
      <c r="AR1" s="151"/>
      <c r="AS1" s="151"/>
      <c r="AT1" s="151"/>
      <c r="AU1" s="146"/>
      <c r="AV1" s="146"/>
      <c r="AW1" s="146"/>
      <c r="AX1" s="146"/>
      <c r="AY1" s="152"/>
    </row>
    <row r="2" spans="1:52" ht="27" customHeight="1" x14ac:dyDescent="0.5">
      <c r="A2" s="146"/>
      <c r="B2" s="146"/>
      <c r="C2" s="146"/>
      <c r="D2" s="448" t="s">
        <v>79</v>
      </c>
      <c r="E2" s="487"/>
      <c r="F2" s="153"/>
      <c r="G2" s="153"/>
      <c r="H2" s="154"/>
      <c r="I2" s="154"/>
      <c r="J2" s="154"/>
      <c r="K2" s="154"/>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51"/>
      <c r="AN2" s="151"/>
      <c r="AO2" s="151"/>
      <c r="AP2" s="151"/>
      <c r="AQ2" s="151"/>
      <c r="AR2" s="151"/>
      <c r="AS2" s="151"/>
      <c r="AT2" s="151"/>
      <c r="AU2" s="155"/>
      <c r="AV2" s="155"/>
      <c r="AW2" s="155"/>
      <c r="AX2" s="155"/>
      <c r="AY2" s="156"/>
    </row>
    <row r="3" spans="1:52" ht="24.75" customHeight="1" outlineLevel="1" thickBot="1" x14ac:dyDescent="0.3">
      <c r="A3" s="146"/>
      <c r="B3" s="155"/>
      <c r="C3" s="157"/>
      <c r="D3" s="158"/>
      <c r="E3" s="159"/>
      <c r="F3" s="158"/>
      <c r="G3" s="158"/>
      <c r="H3" s="149"/>
      <c r="I3" s="160"/>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51"/>
      <c r="AN3" s="151"/>
      <c r="AO3" s="151"/>
      <c r="AP3" s="151"/>
      <c r="AQ3" s="151"/>
      <c r="AR3" s="151"/>
      <c r="AS3" s="151"/>
      <c r="AT3" s="151"/>
      <c r="AU3" s="155"/>
      <c r="AV3" s="155"/>
      <c r="AW3" s="155"/>
      <c r="AX3" s="155"/>
      <c r="AY3" s="156"/>
    </row>
    <row r="4" spans="1:52" s="168" customFormat="1" ht="23.25" customHeight="1" outlineLevel="1" thickBot="1" x14ac:dyDescent="0.4">
      <c r="A4" s="161"/>
      <c r="B4" s="488" t="s">
        <v>5</v>
      </c>
      <c r="C4" s="489"/>
      <c r="D4" s="162" t="s">
        <v>80</v>
      </c>
      <c r="E4" s="163"/>
      <c r="F4" s="490" t="s">
        <v>16</v>
      </c>
      <c r="G4" s="491"/>
      <c r="H4" s="491"/>
      <c r="I4" s="491"/>
      <c r="J4" s="491"/>
      <c r="K4" s="492"/>
      <c r="L4" s="164"/>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51"/>
      <c r="AN4" s="151"/>
      <c r="AO4" s="151"/>
      <c r="AP4" s="151"/>
      <c r="AQ4" s="151"/>
      <c r="AR4" s="151"/>
      <c r="AS4" s="151"/>
      <c r="AT4" s="151"/>
      <c r="AU4" s="166"/>
      <c r="AV4" s="167"/>
      <c r="AW4" s="167"/>
      <c r="AX4" s="167"/>
      <c r="AY4" s="161"/>
      <c r="AZ4" s="433"/>
    </row>
    <row r="5" spans="1:52" s="168" customFormat="1" ht="21.75" customHeight="1" outlineLevel="1" thickBot="1" x14ac:dyDescent="0.4">
      <c r="A5" s="161"/>
      <c r="B5" s="465" t="s">
        <v>7</v>
      </c>
      <c r="C5" s="466"/>
      <c r="D5" s="169">
        <f>VLOOKUP(D4,'[1]Muni Info'!A2:D354,4,FALSE)</f>
        <v>5</v>
      </c>
      <c r="E5" s="170"/>
      <c r="F5" s="513" t="s">
        <v>17</v>
      </c>
      <c r="G5" s="514"/>
      <c r="H5" s="514"/>
      <c r="I5" s="514"/>
      <c r="J5" s="514"/>
      <c r="K5" s="515"/>
      <c r="L5" s="164"/>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51"/>
      <c r="AN5" s="151"/>
      <c r="AO5" s="151"/>
      <c r="AP5" s="151"/>
      <c r="AQ5" s="151"/>
      <c r="AR5" s="151"/>
      <c r="AS5" s="151"/>
      <c r="AT5" s="151"/>
      <c r="AU5" s="167"/>
      <c r="AV5" s="167"/>
      <c r="AW5" s="167"/>
      <c r="AX5" s="167"/>
      <c r="AY5" s="161"/>
      <c r="AZ5" s="433"/>
    </row>
    <row r="6" spans="1:52" s="168" customFormat="1" ht="21.75" outlineLevel="1" thickBot="1" x14ac:dyDescent="0.4">
      <c r="A6" s="161"/>
      <c r="B6" s="465" t="s">
        <v>10</v>
      </c>
      <c r="C6" s="466"/>
      <c r="D6" s="169" t="s">
        <v>81</v>
      </c>
      <c r="E6" s="171"/>
      <c r="F6" s="516" t="s">
        <v>82</v>
      </c>
      <c r="G6" s="517"/>
      <c r="H6" s="517"/>
      <c r="I6" s="517"/>
      <c r="J6" s="517"/>
      <c r="K6" s="518"/>
      <c r="L6" s="172"/>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51"/>
      <c r="AN6" s="151"/>
      <c r="AO6" s="151"/>
      <c r="AP6" s="151"/>
      <c r="AQ6" s="151"/>
      <c r="AR6" s="151"/>
      <c r="AS6" s="151"/>
      <c r="AT6" s="151"/>
      <c r="AU6" s="174"/>
      <c r="AV6" s="174"/>
      <c r="AW6" s="174"/>
      <c r="AX6" s="174"/>
      <c r="AY6" s="175"/>
      <c r="AZ6" s="433"/>
    </row>
    <row r="7" spans="1:52" s="168" customFormat="1" ht="21.75" outlineLevel="1" thickBot="1" x14ac:dyDescent="0.4">
      <c r="A7" s="161"/>
      <c r="B7" s="465" t="s">
        <v>12</v>
      </c>
      <c r="C7" s="466"/>
      <c r="D7" s="169" t="s">
        <v>83</v>
      </c>
      <c r="E7" s="176"/>
      <c r="F7" s="519"/>
      <c r="G7" s="520"/>
      <c r="H7" s="520"/>
      <c r="I7" s="520"/>
      <c r="J7" s="520"/>
      <c r="K7" s="521"/>
      <c r="L7" s="172"/>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51"/>
      <c r="AN7" s="151"/>
      <c r="AO7" s="151"/>
      <c r="AP7" s="151"/>
      <c r="AQ7" s="151"/>
      <c r="AR7" s="151"/>
      <c r="AS7" s="151"/>
      <c r="AT7" s="151"/>
      <c r="AU7" s="174"/>
      <c r="AV7" s="174"/>
      <c r="AW7" s="174"/>
      <c r="AX7" s="174"/>
      <c r="AY7" s="175"/>
      <c r="AZ7" s="433"/>
    </row>
    <row r="8" spans="1:52" s="168" customFormat="1" ht="21.75" outlineLevel="1" thickBot="1" x14ac:dyDescent="0.4">
      <c r="A8" s="161"/>
      <c r="B8" s="471" t="s">
        <v>14</v>
      </c>
      <c r="C8" s="472"/>
      <c r="D8" s="177">
        <v>44564</v>
      </c>
      <c r="E8" s="176"/>
      <c r="F8" s="522"/>
      <c r="G8" s="523"/>
      <c r="H8" s="523"/>
      <c r="I8" s="523"/>
      <c r="J8" s="523"/>
      <c r="K8" s="524"/>
      <c r="L8" s="172"/>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51"/>
      <c r="AN8" s="151"/>
      <c r="AO8" s="151"/>
      <c r="AP8" s="151"/>
      <c r="AQ8" s="151"/>
      <c r="AR8" s="151"/>
      <c r="AS8" s="151"/>
      <c r="AT8" s="151"/>
      <c r="AU8" s="174"/>
      <c r="AV8" s="174"/>
      <c r="AW8" s="174"/>
      <c r="AX8" s="174"/>
      <c r="AY8" s="175"/>
      <c r="AZ8" s="433"/>
    </row>
    <row r="9" spans="1:52" s="168" customFormat="1" ht="10.15" customHeight="1" outlineLevel="1" thickBot="1" x14ac:dyDescent="0.4">
      <c r="A9" s="167"/>
      <c r="B9" s="178"/>
      <c r="C9" s="179"/>
      <c r="D9" s="180"/>
      <c r="E9" s="181"/>
      <c r="F9" s="182"/>
      <c r="G9" s="182"/>
      <c r="H9" s="182"/>
      <c r="I9" s="182"/>
      <c r="J9" s="182"/>
      <c r="K9" s="182"/>
      <c r="L9" s="18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51"/>
      <c r="AN9" s="151"/>
      <c r="AO9" s="151"/>
      <c r="AP9" s="151"/>
      <c r="AQ9" s="151"/>
      <c r="AR9" s="151"/>
      <c r="AS9" s="151"/>
      <c r="AT9" s="151"/>
      <c r="AU9" s="174"/>
      <c r="AV9" s="174"/>
      <c r="AW9" s="174"/>
      <c r="AX9" s="174"/>
      <c r="AY9" s="175"/>
      <c r="AZ9" s="433"/>
    </row>
    <row r="10" spans="1:52" ht="9.75" customHeight="1" thickBot="1" x14ac:dyDescent="0.3">
      <c r="A10" s="146"/>
      <c r="B10" s="184"/>
      <c r="C10" s="185"/>
      <c r="D10" s="185"/>
      <c r="E10" s="186"/>
      <c r="F10" s="185"/>
      <c r="G10" s="185"/>
      <c r="H10" s="187"/>
      <c r="I10" s="187"/>
      <c r="J10" s="187"/>
      <c r="K10" s="188"/>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90"/>
      <c r="AN10" s="190"/>
      <c r="AO10" s="190"/>
      <c r="AP10" s="190"/>
      <c r="AQ10" s="190"/>
      <c r="AR10" s="190"/>
      <c r="AS10" s="190"/>
      <c r="AT10" s="190"/>
      <c r="AU10" s="190"/>
      <c r="AV10" s="155"/>
      <c r="AW10" s="155"/>
      <c r="AX10" s="155"/>
      <c r="AY10" s="156"/>
    </row>
    <row r="11" spans="1:52" s="193" customFormat="1" ht="15.75" customHeight="1" thickBot="1" x14ac:dyDescent="0.3">
      <c r="A11" s="473" t="s">
        <v>20</v>
      </c>
      <c r="B11" s="474"/>
      <c r="C11" s="474"/>
      <c r="D11" s="474"/>
      <c r="E11" s="475"/>
      <c r="F11" s="476" t="s">
        <v>29</v>
      </c>
      <c r="G11" s="477"/>
      <c r="H11" s="499" t="s">
        <v>35</v>
      </c>
      <c r="I11" s="500"/>
      <c r="J11" s="500"/>
      <c r="K11" s="501"/>
      <c r="L11" s="502" t="s">
        <v>41</v>
      </c>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4"/>
      <c r="AM11" s="505" t="s">
        <v>51</v>
      </c>
      <c r="AN11" s="506"/>
      <c r="AO11" s="506"/>
      <c r="AP11" s="506"/>
      <c r="AQ11" s="506"/>
      <c r="AR11" s="506"/>
      <c r="AS11" s="506"/>
      <c r="AT11" s="506"/>
      <c r="AU11" s="506"/>
      <c r="AV11" s="507" t="s">
        <v>84</v>
      </c>
      <c r="AW11" s="508"/>
      <c r="AX11" s="509"/>
      <c r="AY11" s="493" t="s">
        <v>75</v>
      </c>
      <c r="AZ11" s="434"/>
    </row>
    <row r="12" spans="1:52" s="193" customFormat="1" ht="59.25" customHeight="1" thickBot="1" x14ac:dyDescent="0.3">
      <c r="A12" s="478" t="s">
        <v>85</v>
      </c>
      <c r="B12" s="480" t="s">
        <v>21</v>
      </c>
      <c r="C12" s="482" t="s">
        <v>23</v>
      </c>
      <c r="D12" s="482" t="s">
        <v>25</v>
      </c>
      <c r="E12" s="484" t="s">
        <v>27</v>
      </c>
      <c r="F12" s="467" t="s">
        <v>30</v>
      </c>
      <c r="G12" s="469" t="s">
        <v>32</v>
      </c>
      <c r="H12" s="495" t="s">
        <v>36</v>
      </c>
      <c r="I12" s="497" t="s">
        <v>38</v>
      </c>
      <c r="J12" s="497" t="s">
        <v>86</v>
      </c>
      <c r="K12" s="461" t="s">
        <v>87</v>
      </c>
      <c r="L12" s="458" t="s">
        <v>42</v>
      </c>
      <c r="M12" s="458"/>
      <c r="N12" s="458"/>
      <c r="O12" s="458"/>
      <c r="P12" s="458" t="s">
        <v>45</v>
      </c>
      <c r="Q12" s="458"/>
      <c r="R12" s="458"/>
      <c r="S12" s="458" t="s">
        <v>47</v>
      </c>
      <c r="T12" s="458"/>
      <c r="U12" s="458"/>
      <c r="V12" s="458"/>
      <c r="W12" s="458"/>
      <c r="X12" s="458"/>
      <c r="Y12" s="458"/>
      <c r="Z12" s="459" t="s">
        <v>48</v>
      </c>
      <c r="AA12" s="463"/>
      <c r="AB12" s="463"/>
      <c r="AC12" s="463"/>
      <c r="AD12" s="464"/>
      <c r="AE12" s="458" t="s">
        <v>49</v>
      </c>
      <c r="AF12" s="458"/>
      <c r="AG12" s="458" t="s">
        <v>50</v>
      </c>
      <c r="AH12" s="458"/>
      <c r="AI12" s="458"/>
      <c r="AJ12" s="458"/>
      <c r="AK12" s="459"/>
      <c r="AL12" s="459"/>
      <c r="AM12" s="194" t="s">
        <v>52</v>
      </c>
      <c r="AN12" s="460" t="s">
        <v>54</v>
      </c>
      <c r="AO12" s="460"/>
      <c r="AP12" s="460"/>
      <c r="AQ12" s="194" t="s">
        <v>88</v>
      </c>
      <c r="AR12" s="195" t="s">
        <v>89</v>
      </c>
      <c r="AS12" s="195" t="s">
        <v>62</v>
      </c>
      <c r="AT12" s="195" t="s">
        <v>64</v>
      </c>
      <c r="AU12" s="196" t="s">
        <v>66</v>
      </c>
      <c r="AV12" s="510"/>
      <c r="AW12" s="511"/>
      <c r="AX12" s="512"/>
      <c r="AY12" s="494"/>
      <c r="AZ12" s="434"/>
    </row>
    <row r="13" spans="1:52" s="232" customFormat="1" ht="238.5" customHeight="1" thickBot="1" x14ac:dyDescent="0.35">
      <c r="A13" s="479"/>
      <c r="B13" s="481"/>
      <c r="C13" s="483"/>
      <c r="D13" s="483"/>
      <c r="E13" s="485"/>
      <c r="F13" s="468"/>
      <c r="G13" s="470"/>
      <c r="H13" s="496"/>
      <c r="I13" s="498"/>
      <c r="J13" s="498"/>
      <c r="K13" s="462"/>
      <c r="L13" s="416" t="s">
        <v>90</v>
      </c>
      <c r="M13" s="417" t="s">
        <v>91</v>
      </c>
      <c r="N13" s="417" t="s">
        <v>92</v>
      </c>
      <c r="O13" s="418" t="s">
        <v>93</v>
      </c>
      <c r="P13" s="416" t="s">
        <v>94</v>
      </c>
      <c r="Q13" s="417" t="s">
        <v>95</v>
      </c>
      <c r="R13" s="418" t="s">
        <v>96</v>
      </c>
      <c r="S13" s="416" t="s">
        <v>97</v>
      </c>
      <c r="T13" s="417" t="s">
        <v>98</v>
      </c>
      <c r="U13" s="417" t="s">
        <v>99</v>
      </c>
      <c r="V13" s="417" t="s">
        <v>100</v>
      </c>
      <c r="W13" s="417" t="s">
        <v>101</v>
      </c>
      <c r="X13" s="417" t="s">
        <v>102</v>
      </c>
      <c r="Y13" s="419" t="s">
        <v>103</v>
      </c>
      <c r="Z13" s="420" t="s">
        <v>104</v>
      </c>
      <c r="AA13" s="421" t="s">
        <v>105</v>
      </c>
      <c r="AB13" s="421" t="s">
        <v>106</v>
      </c>
      <c r="AC13" s="421" t="s">
        <v>107</v>
      </c>
      <c r="AD13" s="421" t="s">
        <v>108</v>
      </c>
      <c r="AE13" s="420" t="s">
        <v>109</v>
      </c>
      <c r="AF13" s="422" t="s">
        <v>110</v>
      </c>
      <c r="AG13" s="420" t="s">
        <v>111</v>
      </c>
      <c r="AH13" s="421" t="s">
        <v>112</v>
      </c>
      <c r="AI13" s="421" t="s">
        <v>113</v>
      </c>
      <c r="AJ13" s="421" t="s">
        <v>114</v>
      </c>
      <c r="AK13" s="421" t="s">
        <v>115</v>
      </c>
      <c r="AL13" s="423" t="s">
        <v>116</v>
      </c>
      <c r="AM13" s="424" t="s">
        <v>117</v>
      </c>
      <c r="AN13" s="425" t="s">
        <v>118</v>
      </c>
      <c r="AO13" s="426" t="s">
        <v>119</v>
      </c>
      <c r="AP13" s="427" t="s">
        <v>120</v>
      </c>
      <c r="AQ13" s="428" t="s">
        <v>121</v>
      </c>
      <c r="AR13" s="424" t="s">
        <v>122</v>
      </c>
      <c r="AS13" s="424" t="s">
        <v>123</v>
      </c>
      <c r="AT13" s="429" t="s">
        <v>124</v>
      </c>
      <c r="AU13" s="215" t="s">
        <v>125</v>
      </c>
      <c r="AV13" s="216" t="s">
        <v>126</v>
      </c>
      <c r="AW13" s="217" t="s">
        <v>127</v>
      </c>
      <c r="AX13" s="218" t="s">
        <v>128</v>
      </c>
      <c r="AY13" s="219" t="s">
        <v>129</v>
      </c>
      <c r="AZ13" s="435"/>
    </row>
    <row r="14" spans="1:52" s="34" customFormat="1" ht="122.25" customHeight="1" x14ac:dyDescent="0.3">
      <c r="A14" s="399" t="s">
        <v>130</v>
      </c>
      <c r="B14" s="411">
        <v>1</v>
      </c>
      <c r="C14" s="412" t="s">
        <v>131</v>
      </c>
      <c r="D14" s="400" t="s">
        <v>1269</v>
      </c>
      <c r="E14" s="413" t="s">
        <v>132</v>
      </c>
      <c r="F14" s="414" t="s">
        <v>133</v>
      </c>
      <c r="G14" s="415" t="s">
        <v>134</v>
      </c>
      <c r="H14" s="374" t="s">
        <v>135</v>
      </c>
      <c r="I14" s="374" t="s">
        <v>135</v>
      </c>
      <c r="J14" s="374" t="s">
        <v>136</v>
      </c>
      <c r="K14" s="374" t="s">
        <v>136</v>
      </c>
      <c r="L14" s="374" t="s">
        <v>137</v>
      </c>
      <c r="M14" s="374" t="s">
        <v>137</v>
      </c>
      <c r="N14" s="374" t="s">
        <v>137</v>
      </c>
      <c r="O14" s="374" t="s">
        <v>137</v>
      </c>
      <c r="P14" s="374" t="s">
        <v>137</v>
      </c>
      <c r="Q14" s="374" t="s">
        <v>137</v>
      </c>
      <c r="R14" s="374" t="s">
        <v>136</v>
      </c>
      <c r="S14" s="374" t="s">
        <v>137</v>
      </c>
      <c r="T14" s="374" t="s">
        <v>136</v>
      </c>
      <c r="U14" s="374" t="s">
        <v>136</v>
      </c>
      <c r="V14" s="374" t="s">
        <v>137</v>
      </c>
      <c r="W14" s="374" t="s">
        <v>137</v>
      </c>
      <c r="X14" s="374" t="s">
        <v>137</v>
      </c>
      <c r="Y14" s="374" t="s">
        <v>136</v>
      </c>
      <c r="Z14" s="374" t="s">
        <v>137</v>
      </c>
      <c r="AA14" s="374" t="s">
        <v>135</v>
      </c>
      <c r="AB14" s="374" t="s">
        <v>136</v>
      </c>
      <c r="AC14" s="374" t="s">
        <v>137</v>
      </c>
      <c r="AD14" s="374" t="s">
        <v>137</v>
      </c>
      <c r="AE14" s="374" t="s">
        <v>137</v>
      </c>
      <c r="AF14" s="374" t="s">
        <v>137</v>
      </c>
      <c r="AG14" s="374" t="s">
        <v>137</v>
      </c>
      <c r="AH14" s="374" t="s">
        <v>137</v>
      </c>
      <c r="AI14" s="374" t="s">
        <v>137</v>
      </c>
      <c r="AJ14" s="374" t="s">
        <v>137</v>
      </c>
      <c r="AK14" s="374" t="s">
        <v>137</v>
      </c>
      <c r="AL14" s="374" t="s">
        <v>137</v>
      </c>
      <c r="AM14" s="374" t="s">
        <v>137</v>
      </c>
      <c r="AN14" s="374" t="s">
        <v>137</v>
      </c>
      <c r="AO14" s="374" t="s">
        <v>137</v>
      </c>
      <c r="AP14" s="374" t="s">
        <v>137</v>
      </c>
      <c r="AQ14" s="374" t="s">
        <v>135</v>
      </c>
      <c r="AR14" s="374" t="s">
        <v>135</v>
      </c>
      <c r="AS14" s="374" t="s">
        <v>136</v>
      </c>
      <c r="AT14" s="374" t="s">
        <v>135</v>
      </c>
      <c r="AU14" s="376" t="s">
        <v>136</v>
      </c>
      <c r="AV14" s="377" t="s">
        <v>138</v>
      </c>
      <c r="AW14" s="378">
        <v>300000</v>
      </c>
      <c r="AX14" s="379"/>
      <c r="AY14" s="380">
        <v>12</v>
      </c>
    </row>
    <row r="15" spans="1:52" s="34" customFormat="1" ht="73.5" customHeight="1" x14ac:dyDescent="0.3">
      <c r="A15" s="399" t="s">
        <v>139</v>
      </c>
      <c r="B15" s="403">
        <f>1+B14</f>
        <v>2</v>
      </c>
      <c r="C15" s="404" t="s">
        <v>140</v>
      </c>
      <c r="D15" s="400" t="s">
        <v>1296</v>
      </c>
      <c r="E15" s="228" t="s">
        <v>142</v>
      </c>
      <c r="F15" s="227" t="s">
        <v>143</v>
      </c>
      <c r="G15" s="410" t="s">
        <v>144</v>
      </c>
      <c r="H15" s="376" t="s">
        <v>145</v>
      </c>
      <c r="I15" s="376" t="s">
        <v>145</v>
      </c>
      <c r="J15" s="376" t="s">
        <v>137</v>
      </c>
      <c r="K15" s="376" t="s">
        <v>145</v>
      </c>
      <c r="L15" s="376" t="s">
        <v>137</v>
      </c>
      <c r="M15" s="376" t="s">
        <v>145</v>
      </c>
      <c r="N15" s="376" t="s">
        <v>137</v>
      </c>
      <c r="O15" s="376" t="s">
        <v>137</v>
      </c>
      <c r="P15" s="376" t="s">
        <v>137</v>
      </c>
      <c r="Q15" s="376" t="s">
        <v>137</v>
      </c>
      <c r="R15" s="376" t="s">
        <v>137</v>
      </c>
      <c r="S15" s="376" t="s">
        <v>145</v>
      </c>
      <c r="T15" s="376" t="s">
        <v>137</v>
      </c>
      <c r="U15" s="376" t="s">
        <v>137</v>
      </c>
      <c r="V15" s="376" t="s">
        <v>145</v>
      </c>
      <c r="W15" s="376" t="s">
        <v>137</v>
      </c>
      <c r="X15" s="376" t="s">
        <v>137</v>
      </c>
      <c r="Y15" s="376" t="s">
        <v>145</v>
      </c>
      <c r="Z15" s="376" t="s">
        <v>145</v>
      </c>
      <c r="AA15" s="376" t="s">
        <v>145</v>
      </c>
      <c r="AB15" s="376" t="s">
        <v>137</v>
      </c>
      <c r="AC15" s="376" t="s">
        <v>137</v>
      </c>
      <c r="AD15" s="376" t="s">
        <v>137</v>
      </c>
      <c r="AE15" s="376" t="s">
        <v>137</v>
      </c>
      <c r="AF15" s="376" t="s">
        <v>137</v>
      </c>
      <c r="AG15" s="376" t="s">
        <v>137</v>
      </c>
      <c r="AH15" s="376" t="s">
        <v>137</v>
      </c>
      <c r="AI15" s="376" t="s">
        <v>137</v>
      </c>
      <c r="AJ15" s="376" t="s">
        <v>137</v>
      </c>
      <c r="AK15" s="376" t="s">
        <v>137</v>
      </c>
      <c r="AL15" s="374" t="s">
        <v>137</v>
      </c>
      <c r="AM15" s="376" t="s">
        <v>145</v>
      </c>
      <c r="AN15" s="376" t="s">
        <v>137</v>
      </c>
      <c r="AO15" s="376" t="s">
        <v>137</v>
      </c>
      <c r="AP15" s="376" t="s">
        <v>145</v>
      </c>
      <c r="AQ15" s="376" t="s">
        <v>137</v>
      </c>
      <c r="AR15" s="376" t="s">
        <v>145</v>
      </c>
      <c r="AS15" s="376" t="s">
        <v>137</v>
      </c>
      <c r="AT15" s="376" t="s">
        <v>145</v>
      </c>
      <c r="AU15" s="376" t="s">
        <v>137</v>
      </c>
      <c r="AV15" s="377" t="s">
        <v>146</v>
      </c>
      <c r="AW15" s="378">
        <v>400000</v>
      </c>
      <c r="AX15" s="379" t="s">
        <v>1261</v>
      </c>
      <c r="AY15" s="380">
        <v>24</v>
      </c>
    </row>
    <row r="16" spans="1:52" s="34" customFormat="1" ht="83.25" customHeight="1" x14ac:dyDescent="0.3">
      <c r="A16" s="399" t="s">
        <v>147</v>
      </c>
      <c r="B16" s="403">
        <f t="shared" ref="B16:B65" si="0">1+B15</f>
        <v>3</v>
      </c>
      <c r="C16" s="404" t="s">
        <v>148</v>
      </c>
      <c r="D16" s="400" t="s">
        <v>1297</v>
      </c>
      <c r="E16" s="228" t="s">
        <v>150</v>
      </c>
      <c r="F16" s="227" t="s">
        <v>151</v>
      </c>
      <c r="G16" s="409" t="s">
        <v>152</v>
      </c>
      <c r="H16" s="376" t="s">
        <v>145</v>
      </c>
      <c r="I16" s="376" t="s">
        <v>145</v>
      </c>
      <c r="J16" s="376" t="s">
        <v>137</v>
      </c>
      <c r="K16" s="376" t="s">
        <v>145</v>
      </c>
      <c r="L16" s="376" t="s">
        <v>137</v>
      </c>
      <c r="M16" s="376" t="s">
        <v>145</v>
      </c>
      <c r="N16" s="376" t="s">
        <v>137</v>
      </c>
      <c r="O16" s="376" t="s">
        <v>137</v>
      </c>
      <c r="P16" s="376" t="s">
        <v>137</v>
      </c>
      <c r="Q16" s="376" t="s">
        <v>137</v>
      </c>
      <c r="R16" s="376" t="s">
        <v>137</v>
      </c>
      <c r="S16" s="376" t="s">
        <v>145</v>
      </c>
      <c r="T16" s="376" t="s">
        <v>137</v>
      </c>
      <c r="U16" s="376" t="s">
        <v>137</v>
      </c>
      <c r="V16" s="376" t="s">
        <v>145</v>
      </c>
      <c r="W16" s="376" t="s">
        <v>137</v>
      </c>
      <c r="X16" s="376" t="s">
        <v>137</v>
      </c>
      <c r="Y16" s="376" t="s">
        <v>145</v>
      </c>
      <c r="Z16" s="376" t="s">
        <v>145</v>
      </c>
      <c r="AA16" s="376" t="s">
        <v>137</v>
      </c>
      <c r="AB16" s="376" t="s">
        <v>145</v>
      </c>
      <c r="AC16" s="376" t="s">
        <v>137</v>
      </c>
      <c r="AD16" s="376" t="s">
        <v>137</v>
      </c>
      <c r="AE16" s="376" t="s">
        <v>137</v>
      </c>
      <c r="AF16" s="376" t="s">
        <v>137</v>
      </c>
      <c r="AG16" s="376" t="s">
        <v>137</v>
      </c>
      <c r="AH16" s="376" t="s">
        <v>137</v>
      </c>
      <c r="AI16" s="376" t="s">
        <v>137</v>
      </c>
      <c r="AJ16" s="376" t="s">
        <v>137</v>
      </c>
      <c r="AK16" s="376" t="s">
        <v>137</v>
      </c>
      <c r="AL16" s="374" t="s">
        <v>137</v>
      </c>
      <c r="AM16" s="376" t="s">
        <v>137</v>
      </c>
      <c r="AN16" s="376" t="s">
        <v>137</v>
      </c>
      <c r="AO16" s="376" t="s">
        <v>137</v>
      </c>
      <c r="AP16" s="376" t="s">
        <v>137</v>
      </c>
      <c r="AQ16" s="376" t="s">
        <v>145</v>
      </c>
      <c r="AR16" s="376" t="s">
        <v>145</v>
      </c>
      <c r="AS16" s="376" t="s">
        <v>145</v>
      </c>
      <c r="AT16" s="376" t="s">
        <v>145</v>
      </c>
      <c r="AU16" s="376" t="s">
        <v>137</v>
      </c>
      <c r="AV16" s="377" t="s">
        <v>146</v>
      </c>
      <c r="AW16" s="378">
        <v>400000</v>
      </c>
      <c r="AX16" s="379" t="s">
        <v>1261</v>
      </c>
      <c r="AY16" s="380">
        <v>24</v>
      </c>
    </row>
    <row r="17" spans="1:52" s="34" customFormat="1" ht="54" customHeight="1" x14ac:dyDescent="0.3">
      <c r="A17" s="399" t="s">
        <v>153</v>
      </c>
      <c r="B17" s="403">
        <f t="shared" si="0"/>
        <v>4</v>
      </c>
      <c r="C17" s="404" t="s">
        <v>154</v>
      </c>
      <c r="D17" s="400" t="s">
        <v>155</v>
      </c>
      <c r="E17" s="228" t="s">
        <v>132</v>
      </c>
      <c r="F17" s="227" t="s">
        <v>156</v>
      </c>
      <c r="G17" s="409" t="s">
        <v>157</v>
      </c>
      <c r="H17" s="376" t="s">
        <v>145</v>
      </c>
      <c r="I17" s="376" t="s">
        <v>145</v>
      </c>
      <c r="J17" s="376" t="s">
        <v>137</v>
      </c>
      <c r="K17" s="376" t="s">
        <v>137</v>
      </c>
      <c r="L17" s="376" t="s">
        <v>137</v>
      </c>
      <c r="M17" s="376" t="s">
        <v>137</v>
      </c>
      <c r="N17" s="376" t="s">
        <v>137</v>
      </c>
      <c r="O17" s="376" t="s">
        <v>137</v>
      </c>
      <c r="P17" s="376" t="s">
        <v>137</v>
      </c>
      <c r="Q17" s="376" t="s">
        <v>137</v>
      </c>
      <c r="R17" s="376" t="s">
        <v>137</v>
      </c>
      <c r="S17" s="376" t="s">
        <v>137</v>
      </c>
      <c r="T17" s="376" t="s">
        <v>137</v>
      </c>
      <c r="U17" s="376" t="s">
        <v>137</v>
      </c>
      <c r="V17" s="376" t="s">
        <v>137</v>
      </c>
      <c r="W17" s="376" t="s">
        <v>137</v>
      </c>
      <c r="X17" s="376" t="s">
        <v>137</v>
      </c>
      <c r="Y17" s="376" t="s">
        <v>137</v>
      </c>
      <c r="Z17" s="376" t="s">
        <v>137</v>
      </c>
      <c r="AA17" s="376" t="s">
        <v>145</v>
      </c>
      <c r="AB17" s="376" t="s">
        <v>137</v>
      </c>
      <c r="AC17" s="376" t="s">
        <v>137</v>
      </c>
      <c r="AD17" s="376" t="s">
        <v>137</v>
      </c>
      <c r="AE17" s="376" t="s">
        <v>137</v>
      </c>
      <c r="AF17" s="376" t="s">
        <v>137</v>
      </c>
      <c r="AG17" s="376" t="s">
        <v>137</v>
      </c>
      <c r="AH17" s="376" t="s">
        <v>137</v>
      </c>
      <c r="AI17" s="376" t="s">
        <v>137</v>
      </c>
      <c r="AJ17" s="376" t="s">
        <v>137</v>
      </c>
      <c r="AK17" s="376" t="s">
        <v>137</v>
      </c>
      <c r="AL17" s="374" t="s">
        <v>137</v>
      </c>
      <c r="AM17" s="376" t="s">
        <v>145</v>
      </c>
      <c r="AN17" s="376" t="s">
        <v>137</v>
      </c>
      <c r="AO17" s="376" t="s">
        <v>137</v>
      </c>
      <c r="AP17" s="376" t="s">
        <v>137</v>
      </c>
      <c r="AQ17" s="376" t="s">
        <v>145</v>
      </c>
      <c r="AR17" s="376" t="s">
        <v>145</v>
      </c>
      <c r="AS17" s="376" t="s">
        <v>137</v>
      </c>
      <c r="AT17" s="376" t="s">
        <v>145</v>
      </c>
      <c r="AU17" s="376" t="s">
        <v>145</v>
      </c>
      <c r="AV17" s="377" t="s">
        <v>146</v>
      </c>
      <c r="AW17" s="402">
        <v>400000</v>
      </c>
      <c r="AX17" s="379" t="s">
        <v>363</v>
      </c>
      <c r="AY17" s="380">
        <v>24</v>
      </c>
    </row>
    <row r="18" spans="1:52" s="34" customFormat="1" ht="87" customHeight="1" x14ac:dyDescent="0.3">
      <c r="A18" s="399"/>
      <c r="B18" s="572">
        <f t="shared" si="0"/>
        <v>5</v>
      </c>
      <c r="C18" s="226" t="s">
        <v>1252</v>
      </c>
      <c r="D18" s="227" t="s">
        <v>1255</v>
      </c>
      <c r="E18" s="228" t="s">
        <v>132</v>
      </c>
      <c r="F18" s="227" t="s">
        <v>1253</v>
      </c>
      <c r="G18" s="409" t="s">
        <v>1256</v>
      </c>
      <c r="H18" s="376" t="s">
        <v>135</v>
      </c>
      <c r="I18" s="376" t="s">
        <v>135</v>
      </c>
      <c r="J18" s="376" t="s">
        <v>136</v>
      </c>
      <c r="K18" s="376" t="s">
        <v>136</v>
      </c>
      <c r="L18" s="376" t="s">
        <v>137</v>
      </c>
      <c r="M18" s="376" t="s">
        <v>137</v>
      </c>
      <c r="N18" s="376" t="s">
        <v>137</v>
      </c>
      <c r="O18" s="376" t="s">
        <v>137</v>
      </c>
      <c r="P18" s="376" t="s">
        <v>137</v>
      </c>
      <c r="Q18" s="376" t="s">
        <v>137</v>
      </c>
      <c r="R18" s="376" t="s">
        <v>136</v>
      </c>
      <c r="S18" s="376" t="s">
        <v>145</v>
      </c>
      <c r="T18" s="376" t="s">
        <v>136</v>
      </c>
      <c r="U18" s="376" t="s">
        <v>145</v>
      </c>
      <c r="V18" s="376" t="s">
        <v>137</v>
      </c>
      <c r="W18" s="376" t="s">
        <v>137</v>
      </c>
      <c r="X18" s="376" t="s">
        <v>135</v>
      </c>
      <c r="Y18" s="376" t="s">
        <v>145</v>
      </c>
      <c r="Z18" s="376" t="s">
        <v>137</v>
      </c>
      <c r="AA18" s="376" t="s">
        <v>137</v>
      </c>
      <c r="AB18" s="376" t="s">
        <v>136</v>
      </c>
      <c r="AC18" s="376" t="s">
        <v>137</v>
      </c>
      <c r="AD18" s="376" t="s">
        <v>137</v>
      </c>
      <c r="AE18" s="376" t="s">
        <v>137</v>
      </c>
      <c r="AF18" s="376" t="s">
        <v>137</v>
      </c>
      <c r="AG18" s="376" t="s">
        <v>137</v>
      </c>
      <c r="AH18" s="376" t="s">
        <v>137</v>
      </c>
      <c r="AI18" s="376" t="s">
        <v>137</v>
      </c>
      <c r="AJ18" s="376" t="s">
        <v>137</v>
      </c>
      <c r="AK18" s="376" t="s">
        <v>137</v>
      </c>
      <c r="AL18" s="376" t="s">
        <v>137</v>
      </c>
      <c r="AM18" s="376" t="s">
        <v>145</v>
      </c>
      <c r="AN18" s="376" t="s">
        <v>137</v>
      </c>
      <c r="AO18" s="376" t="s">
        <v>137</v>
      </c>
      <c r="AP18" s="376" t="s">
        <v>137</v>
      </c>
      <c r="AQ18" s="376" t="s">
        <v>135</v>
      </c>
      <c r="AR18" s="376" t="s">
        <v>135</v>
      </c>
      <c r="AS18" s="376" t="s">
        <v>136</v>
      </c>
      <c r="AT18" s="376" t="s">
        <v>135</v>
      </c>
      <c r="AU18" s="376" t="s">
        <v>136</v>
      </c>
      <c r="AV18" s="377" t="s">
        <v>190</v>
      </c>
      <c r="AW18" s="402">
        <v>25000</v>
      </c>
      <c r="AX18" s="379"/>
      <c r="AY18" s="380">
        <v>3</v>
      </c>
    </row>
    <row r="19" spans="1:52" s="34" customFormat="1" ht="66" customHeight="1" x14ac:dyDescent="0.3">
      <c r="A19" s="399"/>
      <c r="B19" s="572">
        <f t="shared" si="0"/>
        <v>6</v>
      </c>
      <c r="C19" s="226" t="s">
        <v>1257</v>
      </c>
      <c r="D19" s="227" t="s">
        <v>1258</v>
      </c>
      <c r="E19" s="228" t="s">
        <v>167</v>
      </c>
      <c r="F19" s="227" t="s">
        <v>1259</v>
      </c>
      <c r="G19" s="409" t="s">
        <v>1260</v>
      </c>
      <c r="H19" s="376" t="s">
        <v>135</v>
      </c>
      <c r="I19" s="376" t="s">
        <v>135</v>
      </c>
      <c r="J19" s="376" t="s">
        <v>136</v>
      </c>
      <c r="K19" s="376" t="s">
        <v>145</v>
      </c>
      <c r="L19" s="376" t="s">
        <v>137</v>
      </c>
      <c r="M19" s="376" t="s">
        <v>137</v>
      </c>
      <c r="N19" s="376" t="s">
        <v>137</v>
      </c>
      <c r="O19" s="376" t="s">
        <v>137</v>
      </c>
      <c r="P19" s="376" t="s">
        <v>137</v>
      </c>
      <c r="Q19" s="376" t="s">
        <v>137</v>
      </c>
      <c r="R19" s="376" t="s">
        <v>136</v>
      </c>
      <c r="S19" s="376" t="s">
        <v>145</v>
      </c>
      <c r="T19" s="376" t="s">
        <v>136</v>
      </c>
      <c r="U19" s="376" t="s">
        <v>136</v>
      </c>
      <c r="V19" s="376" t="s">
        <v>137</v>
      </c>
      <c r="W19" s="376" t="s">
        <v>137</v>
      </c>
      <c r="X19" s="376" t="s">
        <v>137</v>
      </c>
      <c r="Y19" s="376" t="s">
        <v>145</v>
      </c>
      <c r="Z19" s="376" t="s">
        <v>145</v>
      </c>
      <c r="AA19" s="376" t="s">
        <v>137</v>
      </c>
      <c r="AB19" s="376" t="s">
        <v>136</v>
      </c>
      <c r="AC19" s="376" t="s">
        <v>137</v>
      </c>
      <c r="AD19" s="376" t="s">
        <v>137</v>
      </c>
      <c r="AE19" s="376" t="s">
        <v>137</v>
      </c>
      <c r="AF19" s="376" t="s">
        <v>137</v>
      </c>
      <c r="AG19" s="376" t="s">
        <v>137</v>
      </c>
      <c r="AH19" s="376" t="s">
        <v>137</v>
      </c>
      <c r="AI19" s="376" t="s">
        <v>137</v>
      </c>
      <c r="AJ19" s="376" t="s">
        <v>137</v>
      </c>
      <c r="AK19" s="376" t="s">
        <v>137</v>
      </c>
      <c r="AL19" s="376" t="s">
        <v>137</v>
      </c>
      <c r="AM19" s="376" t="s">
        <v>145</v>
      </c>
      <c r="AN19" s="376" t="s">
        <v>137</v>
      </c>
      <c r="AO19" s="376" t="s">
        <v>137</v>
      </c>
      <c r="AP19" s="376" t="s">
        <v>137</v>
      </c>
      <c r="AQ19" s="376" t="s">
        <v>135</v>
      </c>
      <c r="AR19" s="376" t="s">
        <v>135</v>
      </c>
      <c r="AS19" s="376" t="s">
        <v>145</v>
      </c>
      <c r="AT19" s="376" t="s">
        <v>135</v>
      </c>
      <c r="AU19" s="376" t="s">
        <v>137</v>
      </c>
      <c r="AV19" s="377" t="s">
        <v>285</v>
      </c>
      <c r="AW19" s="378">
        <v>250000</v>
      </c>
      <c r="AX19" s="379"/>
      <c r="AY19" s="380">
        <v>6</v>
      </c>
    </row>
    <row r="20" spans="1:52" s="34" customFormat="1" ht="78.75" customHeight="1" x14ac:dyDescent="0.3">
      <c r="A20" s="399" t="s">
        <v>159</v>
      </c>
      <c r="B20" s="572">
        <f t="shared" si="0"/>
        <v>7</v>
      </c>
      <c r="C20" s="404" t="s">
        <v>160</v>
      </c>
      <c r="D20" s="400" t="s">
        <v>1298</v>
      </c>
      <c r="E20" s="228" t="s">
        <v>142</v>
      </c>
      <c r="F20" s="227" t="s">
        <v>162</v>
      </c>
      <c r="G20" s="409" t="s">
        <v>163</v>
      </c>
      <c r="H20" s="376" t="s">
        <v>145</v>
      </c>
      <c r="I20" s="376" t="s">
        <v>145</v>
      </c>
      <c r="J20" s="376" t="s">
        <v>145</v>
      </c>
      <c r="K20" s="376" t="s">
        <v>145</v>
      </c>
      <c r="L20" s="376" t="s">
        <v>137</v>
      </c>
      <c r="M20" s="376" t="s">
        <v>145</v>
      </c>
      <c r="N20" s="376" t="s">
        <v>137</v>
      </c>
      <c r="O20" s="376" t="s">
        <v>145</v>
      </c>
      <c r="P20" s="376" t="s">
        <v>137</v>
      </c>
      <c r="Q20" s="376" t="s">
        <v>137</v>
      </c>
      <c r="R20" s="376" t="s">
        <v>137</v>
      </c>
      <c r="S20" s="376" t="s">
        <v>145</v>
      </c>
      <c r="T20" s="376" t="s">
        <v>137</v>
      </c>
      <c r="U20" s="376" t="s">
        <v>137</v>
      </c>
      <c r="V20" s="376" t="s">
        <v>137</v>
      </c>
      <c r="W20" s="376" t="s">
        <v>137</v>
      </c>
      <c r="X20" s="376" t="s">
        <v>137</v>
      </c>
      <c r="Y20" s="376" t="s">
        <v>137</v>
      </c>
      <c r="Z20" s="376" t="s">
        <v>145</v>
      </c>
      <c r="AA20" s="376" t="s">
        <v>145</v>
      </c>
      <c r="AB20" s="376" t="s">
        <v>137</v>
      </c>
      <c r="AC20" s="376" t="s">
        <v>137</v>
      </c>
      <c r="AD20" s="376" t="s">
        <v>137</v>
      </c>
      <c r="AE20" s="376" t="s">
        <v>137</v>
      </c>
      <c r="AF20" s="376" t="s">
        <v>137</v>
      </c>
      <c r="AG20" s="376" t="s">
        <v>137</v>
      </c>
      <c r="AH20" s="376" t="s">
        <v>137</v>
      </c>
      <c r="AI20" s="376" t="s">
        <v>137</v>
      </c>
      <c r="AJ20" s="376" t="s">
        <v>137</v>
      </c>
      <c r="AK20" s="376" t="s">
        <v>137</v>
      </c>
      <c r="AL20" s="374" t="s">
        <v>137</v>
      </c>
      <c r="AM20" s="376" t="s">
        <v>137</v>
      </c>
      <c r="AN20" s="376" t="s">
        <v>137</v>
      </c>
      <c r="AO20" s="376" t="s">
        <v>137</v>
      </c>
      <c r="AP20" s="376" t="s">
        <v>145</v>
      </c>
      <c r="AQ20" s="376" t="s">
        <v>145</v>
      </c>
      <c r="AR20" s="376" t="s">
        <v>137</v>
      </c>
      <c r="AS20" s="376" t="s">
        <v>137</v>
      </c>
      <c r="AT20" s="376" t="s">
        <v>145</v>
      </c>
      <c r="AU20" s="376" t="s">
        <v>137</v>
      </c>
      <c r="AV20" s="377" t="s">
        <v>146</v>
      </c>
      <c r="AW20" s="378">
        <v>400000</v>
      </c>
      <c r="AX20" s="379" t="s">
        <v>1261</v>
      </c>
      <c r="AY20" s="380">
        <v>24</v>
      </c>
    </row>
    <row r="21" spans="1:52" s="34" customFormat="1" ht="64.5" customHeight="1" x14ac:dyDescent="0.3">
      <c r="A21" s="399" t="s">
        <v>164</v>
      </c>
      <c r="B21" s="572">
        <f t="shared" si="0"/>
        <v>8</v>
      </c>
      <c r="C21" s="226" t="s">
        <v>165</v>
      </c>
      <c r="D21" s="227" t="s">
        <v>1270</v>
      </c>
      <c r="E21" s="228" t="s">
        <v>167</v>
      </c>
      <c r="F21" s="227" t="s">
        <v>168</v>
      </c>
      <c r="G21" s="409" t="s">
        <v>169</v>
      </c>
      <c r="H21" s="376" t="s">
        <v>145</v>
      </c>
      <c r="I21" s="376" t="s">
        <v>145</v>
      </c>
      <c r="J21" s="376" t="s">
        <v>137</v>
      </c>
      <c r="K21" s="376" t="s">
        <v>137</v>
      </c>
      <c r="L21" s="376" t="s">
        <v>137</v>
      </c>
      <c r="M21" s="376" t="s">
        <v>137</v>
      </c>
      <c r="N21" s="376" t="s">
        <v>137</v>
      </c>
      <c r="O21" s="376" t="s">
        <v>137</v>
      </c>
      <c r="P21" s="376" t="s">
        <v>137</v>
      </c>
      <c r="Q21" s="376" t="s">
        <v>137</v>
      </c>
      <c r="R21" s="376" t="s">
        <v>137</v>
      </c>
      <c r="S21" s="376" t="s">
        <v>145</v>
      </c>
      <c r="T21" s="376" t="s">
        <v>137</v>
      </c>
      <c r="U21" s="376" t="s">
        <v>137</v>
      </c>
      <c r="V21" s="376" t="s">
        <v>137</v>
      </c>
      <c r="W21" s="376" t="s">
        <v>137</v>
      </c>
      <c r="X21" s="376" t="s">
        <v>137</v>
      </c>
      <c r="Y21" s="376" t="s">
        <v>137</v>
      </c>
      <c r="Z21" s="376" t="s">
        <v>137</v>
      </c>
      <c r="AA21" s="376" t="s">
        <v>145</v>
      </c>
      <c r="AB21" s="376" t="s">
        <v>137</v>
      </c>
      <c r="AC21" s="376" t="s">
        <v>137</v>
      </c>
      <c r="AD21" s="376" t="s">
        <v>137</v>
      </c>
      <c r="AE21" s="376" t="s">
        <v>137</v>
      </c>
      <c r="AF21" s="376" t="s">
        <v>137</v>
      </c>
      <c r="AG21" s="376" t="s">
        <v>137</v>
      </c>
      <c r="AH21" s="376" t="s">
        <v>137</v>
      </c>
      <c r="AI21" s="376" t="s">
        <v>137</v>
      </c>
      <c r="AJ21" s="376" t="s">
        <v>137</v>
      </c>
      <c r="AK21" s="376" t="s">
        <v>137</v>
      </c>
      <c r="AL21" s="374" t="s">
        <v>137</v>
      </c>
      <c r="AM21" s="376" t="s">
        <v>137</v>
      </c>
      <c r="AN21" s="376" t="s">
        <v>137</v>
      </c>
      <c r="AO21" s="376" t="s">
        <v>137</v>
      </c>
      <c r="AP21" s="376" t="s">
        <v>137</v>
      </c>
      <c r="AQ21" s="376" t="s">
        <v>145</v>
      </c>
      <c r="AR21" s="376" t="s">
        <v>145</v>
      </c>
      <c r="AS21" s="376" t="s">
        <v>145</v>
      </c>
      <c r="AT21" s="376" t="s">
        <v>137</v>
      </c>
      <c r="AU21" s="376" t="s">
        <v>137</v>
      </c>
      <c r="AV21" s="377" t="s">
        <v>146</v>
      </c>
      <c r="AW21" s="378">
        <v>400000</v>
      </c>
      <c r="AX21" s="379" t="s">
        <v>1261</v>
      </c>
      <c r="AY21" s="380">
        <v>24</v>
      </c>
    </row>
    <row r="22" spans="1:52" s="34" customFormat="1" ht="80.25" customHeight="1" x14ac:dyDescent="0.3">
      <c r="A22" s="399" t="s">
        <v>170</v>
      </c>
      <c r="B22" s="572">
        <f t="shared" si="0"/>
        <v>9</v>
      </c>
      <c r="C22" s="226" t="s">
        <v>171</v>
      </c>
      <c r="D22" s="227" t="s">
        <v>1302</v>
      </c>
      <c r="E22" s="228" t="s">
        <v>132</v>
      </c>
      <c r="F22" s="227" t="s">
        <v>172</v>
      </c>
      <c r="G22" s="409" t="s">
        <v>173</v>
      </c>
      <c r="H22" s="376" t="s">
        <v>145</v>
      </c>
      <c r="I22" s="376" t="s">
        <v>145</v>
      </c>
      <c r="J22" s="376" t="s">
        <v>137</v>
      </c>
      <c r="K22" s="376" t="s">
        <v>137</v>
      </c>
      <c r="L22" s="376" t="s">
        <v>137</v>
      </c>
      <c r="M22" s="376" t="s">
        <v>137</v>
      </c>
      <c r="N22" s="376" t="s">
        <v>137</v>
      </c>
      <c r="O22" s="376" t="s">
        <v>137</v>
      </c>
      <c r="P22" s="376" t="s">
        <v>137</v>
      </c>
      <c r="Q22" s="376" t="s">
        <v>137</v>
      </c>
      <c r="R22" s="376" t="s">
        <v>137</v>
      </c>
      <c r="S22" s="376" t="s">
        <v>145</v>
      </c>
      <c r="T22" s="376" t="s">
        <v>137</v>
      </c>
      <c r="U22" s="376" t="s">
        <v>137</v>
      </c>
      <c r="V22" s="376" t="s">
        <v>137</v>
      </c>
      <c r="W22" s="376" t="s">
        <v>137</v>
      </c>
      <c r="X22" s="376" t="s">
        <v>137</v>
      </c>
      <c r="Y22" s="376" t="s">
        <v>137</v>
      </c>
      <c r="Z22" s="376" t="s">
        <v>137</v>
      </c>
      <c r="AA22" s="376" t="s">
        <v>145</v>
      </c>
      <c r="AB22" s="376" t="s">
        <v>137</v>
      </c>
      <c r="AC22" s="376" t="s">
        <v>137</v>
      </c>
      <c r="AD22" s="376" t="s">
        <v>137</v>
      </c>
      <c r="AE22" s="376" t="s">
        <v>137</v>
      </c>
      <c r="AF22" s="376" t="s">
        <v>137</v>
      </c>
      <c r="AG22" s="376" t="s">
        <v>137</v>
      </c>
      <c r="AH22" s="376" t="s">
        <v>137</v>
      </c>
      <c r="AI22" s="376" t="s">
        <v>137</v>
      </c>
      <c r="AJ22" s="376" t="s">
        <v>137</v>
      </c>
      <c r="AK22" s="376" t="s">
        <v>137</v>
      </c>
      <c r="AL22" s="374" t="s">
        <v>137</v>
      </c>
      <c r="AM22" s="376" t="s">
        <v>145</v>
      </c>
      <c r="AN22" s="376" t="s">
        <v>137</v>
      </c>
      <c r="AO22" s="376" t="s">
        <v>137</v>
      </c>
      <c r="AP22" s="376" t="s">
        <v>137</v>
      </c>
      <c r="AQ22" s="376" t="s">
        <v>137</v>
      </c>
      <c r="AR22" s="376" t="s">
        <v>145</v>
      </c>
      <c r="AS22" s="376" t="s">
        <v>145</v>
      </c>
      <c r="AT22" s="376" t="s">
        <v>145</v>
      </c>
      <c r="AU22" s="376" t="s">
        <v>137</v>
      </c>
      <c r="AV22" s="377" t="s">
        <v>146</v>
      </c>
      <c r="AW22" s="378">
        <v>400000</v>
      </c>
      <c r="AX22" s="379" t="s">
        <v>1254</v>
      </c>
      <c r="AY22" s="380">
        <v>36</v>
      </c>
    </row>
    <row r="23" spans="1:52" s="34" customFormat="1" ht="79.5" customHeight="1" x14ac:dyDescent="0.3">
      <c r="A23" s="399" t="s">
        <v>175</v>
      </c>
      <c r="B23" s="572">
        <f t="shared" si="0"/>
        <v>10</v>
      </c>
      <c r="C23" s="226" t="s">
        <v>176</v>
      </c>
      <c r="D23" s="227" t="s">
        <v>1271</v>
      </c>
      <c r="E23" s="228" t="s">
        <v>132</v>
      </c>
      <c r="F23" s="227" t="s">
        <v>178</v>
      </c>
      <c r="G23" s="409" t="s">
        <v>179</v>
      </c>
      <c r="H23" s="376" t="s">
        <v>145</v>
      </c>
      <c r="I23" s="376" t="s">
        <v>145</v>
      </c>
      <c r="J23" s="376" t="s">
        <v>137</v>
      </c>
      <c r="K23" s="376" t="s">
        <v>137</v>
      </c>
      <c r="L23" s="376" t="s">
        <v>137</v>
      </c>
      <c r="M23" s="376" t="s">
        <v>137</v>
      </c>
      <c r="N23" s="376" t="s">
        <v>137</v>
      </c>
      <c r="O23" s="376" t="s">
        <v>137</v>
      </c>
      <c r="P23" s="376" t="s">
        <v>137</v>
      </c>
      <c r="Q23" s="376" t="s">
        <v>137</v>
      </c>
      <c r="R23" s="376" t="s">
        <v>137</v>
      </c>
      <c r="S23" s="376" t="s">
        <v>145</v>
      </c>
      <c r="T23" s="376" t="s">
        <v>137</v>
      </c>
      <c r="U23" s="376" t="s">
        <v>145</v>
      </c>
      <c r="V23" s="376" t="s">
        <v>137</v>
      </c>
      <c r="W23" s="376" t="s">
        <v>137</v>
      </c>
      <c r="X23" s="376" t="s">
        <v>137</v>
      </c>
      <c r="Y23" s="376" t="s">
        <v>137</v>
      </c>
      <c r="Z23" s="376" t="s">
        <v>137</v>
      </c>
      <c r="AA23" s="376" t="s">
        <v>145</v>
      </c>
      <c r="AB23" s="376" t="s">
        <v>137</v>
      </c>
      <c r="AC23" s="376" t="s">
        <v>137</v>
      </c>
      <c r="AD23" s="376" t="s">
        <v>137</v>
      </c>
      <c r="AE23" s="376" t="s">
        <v>137</v>
      </c>
      <c r="AF23" s="376" t="s">
        <v>137</v>
      </c>
      <c r="AG23" s="376" t="s">
        <v>137</v>
      </c>
      <c r="AH23" s="376" t="s">
        <v>137</v>
      </c>
      <c r="AI23" s="376" t="s">
        <v>137</v>
      </c>
      <c r="AJ23" s="376" t="s">
        <v>137</v>
      </c>
      <c r="AK23" s="376" t="s">
        <v>137</v>
      </c>
      <c r="AL23" s="374" t="s">
        <v>137</v>
      </c>
      <c r="AM23" s="376" t="s">
        <v>137</v>
      </c>
      <c r="AN23" s="376" t="s">
        <v>137</v>
      </c>
      <c r="AO23" s="376" t="s">
        <v>137</v>
      </c>
      <c r="AP23" s="376" t="s">
        <v>137</v>
      </c>
      <c r="AQ23" s="376" t="s">
        <v>145</v>
      </c>
      <c r="AR23" s="376" t="s">
        <v>145</v>
      </c>
      <c r="AS23" s="376" t="s">
        <v>145</v>
      </c>
      <c r="AT23" s="376" t="s">
        <v>137</v>
      </c>
      <c r="AU23" s="376" t="s">
        <v>137</v>
      </c>
      <c r="AV23" s="377" t="s">
        <v>146</v>
      </c>
      <c r="AW23" s="378">
        <v>400000</v>
      </c>
      <c r="AX23" s="379" t="s">
        <v>1261</v>
      </c>
      <c r="AY23" s="380">
        <v>18</v>
      </c>
    </row>
    <row r="24" spans="1:52" s="34" customFormat="1" ht="108.75" customHeight="1" x14ac:dyDescent="0.3">
      <c r="A24" s="399" t="s">
        <v>180</v>
      </c>
      <c r="B24" s="572">
        <f t="shared" si="0"/>
        <v>11</v>
      </c>
      <c r="C24" s="226" t="s">
        <v>181</v>
      </c>
      <c r="D24" s="227" t="s">
        <v>1272</v>
      </c>
      <c r="E24" s="228" t="s">
        <v>167</v>
      </c>
      <c r="F24" s="227" t="s">
        <v>183</v>
      </c>
      <c r="G24" s="409" t="s">
        <v>184</v>
      </c>
      <c r="H24" s="376" t="s">
        <v>145</v>
      </c>
      <c r="I24" s="376" t="s">
        <v>145</v>
      </c>
      <c r="J24" s="376" t="s">
        <v>145</v>
      </c>
      <c r="K24" s="376" t="s">
        <v>137</v>
      </c>
      <c r="L24" s="376" t="s">
        <v>137</v>
      </c>
      <c r="M24" s="376" t="s">
        <v>137</v>
      </c>
      <c r="N24" s="376" t="s">
        <v>137</v>
      </c>
      <c r="O24" s="376" t="s">
        <v>137</v>
      </c>
      <c r="P24" s="376" t="s">
        <v>137</v>
      </c>
      <c r="Q24" s="376" t="s">
        <v>145</v>
      </c>
      <c r="R24" s="376" t="s">
        <v>137</v>
      </c>
      <c r="S24" s="376" t="s">
        <v>145</v>
      </c>
      <c r="T24" s="376" t="s">
        <v>137</v>
      </c>
      <c r="U24" s="376" t="s">
        <v>137</v>
      </c>
      <c r="V24" s="376" t="s">
        <v>137</v>
      </c>
      <c r="W24" s="376" t="s">
        <v>137</v>
      </c>
      <c r="X24" s="376" t="s">
        <v>137</v>
      </c>
      <c r="Y24" s="376" t="s">
        <v>137</v>
      </c>
      <c r="Z24" s="376" t="s">
        <v>137</v>
      </c>
      <c r="AA24" s="376" t="s">
        <v>145</v>
      </c>
      <c r="AB24" s="376" t="s">
        <v>137</v>
      </c>
      <c r="AC24" s="376" t="s">
        <v>137</v>
      </c>
      <c r="AD24" s="376" t="s">
        <v>137</v>
      </c>
      <c r="AE24" s="376" t="s">
        <v>137</v>
      </c>
      <c r="AF24" s="376" t="s">
        <v>137</v>
      </c>
      <c r="AG24" s="376" t="s">
        <v>137</v>
      </c>
      <c r="AH24" s="376" t="s">
        <v>137</v>
      </c>
      <c r="AI24" s="376" t="s">
        <v>137</v>
      </c>
      <c r="AJ24" s="376" t="s">
        <v>137</v>
      </c>
      <c r="AK24" s="376" t="s">
        <v>137</v>
      </c>
      <c r="AL24" s="374" t="s">
        <v>137</v>
      </c>
      <c r="AM24" s="376" t="s">
        <v>145</v>
      </c>
      <c r="AN24" s="376" t="s">
        <v>137</v>
      </c>
      <c r="AO24" s="376" t="s">
        <v>137</v>
      </c>
      <c r="AP24" s="376" t="s">
        <v>145</v>
      </c>
      <c r="AQ24" s="376" t="s">
        <v>145</v>
      </c>
      <c r="AR24" s="376" t="s">
        <v>137</v>
      </c>
      <c r="AS24" s="376" t="s">
        <v>137</v>
      </c>
      <c r="AT24" s="376" t="s">
        <v>145</v>
      </c>
      <c r="AU24" s="376" t="s">
        <v>137</v>
      </c>
      <c r="AV24" s="377" t="s">
        <v>146</v>
      </c>
      <c r="AW24" s="378">
        <v>400000</v>
      </c>
      <c r="AX24" s="379" t="s">
        <v>363</v>
      </c>
      <c r="AY24" s="380">
        <v>36</v>
      </c>
    </row>
    <row r="25" spans="1:52" ht="95.25" customHeight="1" x14ac:dyDescent="0.25">
      <c r="A25" s="399" t="s">
        <v>185</v>
      </c>
      <c r="B25" s="572">
        <f t="shared" si="0"/>
        <v>12</v>
      </c>
      <c r="C25" s="226" t="s">
        <v>186</v>
      </c>
      <c r="D25" s="227" t="s">
        <v>187</v>
      </c>
      <c r="E25" s="228" t="s">
        <v>167</v>
      </c>
      <c r="F25" s="227" t="s">
        <v>188</v>
      </c>
      <c r="G25" s="409" t="s">
        <v>189</v>
      </c>
      <c r="H25" s="376" t="s">
        <v>145</v>
      </c>
      <c r="I25" s="376" t="s">
        <v>145</v>
      </c>
      <c r="J25" s="376" t="s">
        <v>137</v>
      </c>
      <c r="K25" s="376" t="s">
        <v>137</v>
      </c>
      <c r="L25" s="376" t="s">
        <v>137</v>
      </c>
      <c r="M25" s="376" t="s">
        <v>137</v>
      </c>
      <c r="N25" s="376" t="s">
        <v>137</v>
      </c>
      <c r="O25" s="376" t="s">
        <v>137</v>
      </c>
      <c r="P25" s="376" t="s">
        <v>137</v>
      </c>
      <c r="Q25" s="376" t="s">
        <v>137</v>
      </c>
      <c r="R25" s="376" t="s">
        <v>137</v>
      </c>
      <c r="S25" s="376" t="s">
        <v>137</v>
      </c>
      <c r="T25" s="376" t="s">
        <v>137</v>
      </c>
      <c r="U25" s="376" t="s">
        <v>135</v>
      </c>
      <c r="V25" s="376" t="s">
        <v>137</v>
      </c>
      <c r="W25" s="376" t="s">
        <v>137</v>
      </c>
      <c r="X25" s="376" t="s">
        <v>137</v>
      </c>
      <c r="Y25" s="376" t="s">
        <v>137</v>
      </c>
      <c r="Z25" s="376" t="s">
        <v>137</v>
      </c>
      <c r="AA25" s="376" t="s">
        <v>137</v>
      </c>
      <c r="AB25" s="376" t="s">
        <v>137</v>
      </c>
      <c r="AC25" s="376" t="s">
        <v>137</v>
      </c>
      <c r="AD25" s="376" t="s">
        <v>137</v>
      </c>
      <c r="AE25" s="376" t="s">
        <v>137</v>
      </c>
      <c r="AF25" s="376" t="s">
        <v>137</v>
      </c>
      <c r="AG25" s="376" t="s">
        <v>137</v>
      </c>
      <c r="AH25" s="376" t="s">
        <v>137</v>
      </c>
      <c r="AI25" s="376" t="s">
        <v>137</v>
      </c>
      <c r="AJ25" s="376" t="s">
        <v>137</v>
      </c>
      <c r="AK25" s="376" t="s">
        <v>137</v>
      </c>
      <c r="AL25" s="374" t="s">
        <v>137</v>
      </c>
      <c r="AM25" s="376" t="s">
        <v>137</v>
      </c>
      <c r="AN25" s="376" t="s">
        <v>137</v>
      </c>
      <c r="AO25" s="376" t="s">
        <v>137</v>
      </c>
      <c r="AP25" s="376" t="s">
        <v>137</v>
      </c>
      <c r="AQ25" s="376" t="s">
        <v>135</v>
      </c>
      <c r="AR25" s="376" t="s">
        <v>145</v>
      </c>
      <c r="AS25" s="376" t="s">
        <v>137</v>
      </c>
      <c r="AT25" s="376" t="s">
        <v>137</v>
      </c>
      <c r="AU25" s="376" t="s">
        <v>137</v>
      </c>
      <c r="AV25" s="377" t="s">
        <v>190</v>
      </c>
      <c r="AW25" s="402">
        <v>20000</v>
      </c>
      <c r="AX25" s="379"/>
      <c r="AY25" s="380">
        <v>3</v>
      </c>
    </row>
    <row r="26" spans="1:52" s="34" customFormat="1" ht="95.25" customHeight="1" x14ac:dyDescent="0.3">
      <c r="A26" s="399" t="s">
        <v>191</v>
      </c>
      <c r="B26" s="572">
        <f t="shared" si="0"/>
        <v>13</v>
      </c>
      <c r="C26" s="226" t="s">
        <v>192</v>
      </c>
      <c r="D26" s="227" t="s">
        <v>1273</v>
      </c>
      <c r="E26" s="228" t="s">
        <v>167</v>
      </c>
      <c r="F26" s="396" t="s">
        <v>193</v>
      </c>
      <c r="G26" s="409" t="s">
        <v>194</v>
      </c>
      <c r="H26" s="376" t="s">
        <v>145</v>
      </c>
      <c r="I26" s="376" t="s">
        <v>145</v>
      </c>
      <c r="J26" s="376" t="s">
        <v>137</v>
      </c>
      <c r="K26" s="376" t="s">
        <v>145</v>
      </c>
      <c r="L26" s="376" t="s">
        <v>137</v>
      </c>
      <c r="M26" s="376" t="s">
        <v>137</v>
      </c>
      <c r="N26" s="376" t="s">
        <v>137</v>
      </c>
      <c r="O26" s="376" t="s">
        <v>137</v>
      </c>
      <c r="P26" s="376" t="s">
        <v>137</v>
      </c>
      <c r="Q26" s="376" t="s">
        <v>145</v>
      </c>
      <c r="R26" s="376" t="s">
        <v>137</v>
      </c>
      <c r="S26" s="376" t="s">
        <v>145</v>
      </c>
      <c r="T26" s="376" t="s">
        <v>137</v>
      </c>
      <c r="U26" s="376" t="s">
        <v>145</v>
      </c>
      <c r="V26" s="376" t="s">
        <v>137</v>
      </c>
      <c r="W26" s="376" t="s">
        <v>137</v>
      </c>
      <c r="X26" s="376" t="s">
        <v>137</v>
      </c>
      <c r="Y26" s="376" t="s">
        <v>145</v>
      </c>
      <c r="Z26" s="376" t="s">
        <v>137</v>
      </c>
      <c r="AA26" s="376" t="s">
        <v>137</v>
      </c>
      <c r="AB26" s="376" t="s">
        <v>145</v>
      </c>
      <c r="AC26" s="376" t="s">
        <v>137</v>
      </c>
      <c r="AD26" s="376" t="s">
        <v>137</v>
      </c>
      <c r="AE26" s="376" t="s">
        <v>137</v>
      </c>
      <c r="AF26" s="376" t="s">
        <v>137</v>
      </c>
      <c r="AG26" s="376" t="s">
        <v>137</v>
      </c>
      <c r="AH26" s="376" t="s">
        <v>137</v>
      </c>
      <c r="AI26" s="376" t="s">
        <v>137</v>
      </c>
      <c r="AJ26" s="376" t="s">
        <v>137</v>
      </c>
      <c r="AK26" s="376" t="s">
        <v>137</v>
      </c>
      <c r="AL26" s="374" t="s">
        <v>137</v>
      </c>
      <c r="AM26" s="376" t="s">
        <v>137</v>
      </c>
      <c r="AN26" s="376" t="s">
        <v>137</v>
      </c>
      <c r="AO26" s="376" t="s">
        <v>137</v>
      </c>
      <c r="AP26" s="376" t="s">
        <v>137</v>
      </c>
      <c r="AQ26" s="376" t="s">
        <v>137</v>
      </c>
      <c r="AR26" s="376" t="s">
        <v>145</v>
      </c>
      <c r="AS26" s="376" t="s">
        <v>145</v>
      </c>
      <c r="AT26" s="376" t="s">
        <v>145</v>
      </c>
      <c r="AU26" s="376" t="s">
        <v>137</v>
      </c>
      <c r="AV26" s="377" t="s">
        <v>195</v>
      </c>
      <c r="AW26" s="402">
        <v>50000</v>
      </c>
      <c r="AX26" s="379"/>
      <c r="AY26" s="380">
        <v>3</v>
      </c>
    </row>
    <row r="27" spans="1:52" s="34" customFormat="1" ht="51.75" customHeight="1" x14ac:dyDescent="0.3">
      <c r="A27" s="399" t="s">
        <v>196</v>
      </c>
      <c r="B27" s="572">
        <f t="shared" si="0"/>
        <v>14</v>
      </c>
      <c r="C27" s="226" t="s">
        <v>197</v>
      </c>
      <c r="D27" s="227" t="s">
        <v>1274</v>
      </c>
      <c r="E27" s="228" t="s">
        <v>167</v>
      </c>
      <c r="F27" s="227" t="s">
        <v>199</v>
      </c>
      <c r="G27" s="409" t="s">
        <v>200</v>
      </c>
      <c r="H27" s="376" t="s">
        <v>137</v>
      </c>
      <c r="I27" s="376" t="s">
        <v>145</v>
      </c>
      <c r="J27" s="376" t="s">
        <v>137</v>
      </c>
      <c r="K27" s="376" t="s">
        <v>137</v>
      </c>
      <c r="L27" s="376" t="s">
        <v>137</v>
      </c>
      <c r="M27" s="376" t="s">
        <v>137</v>
      </c>
      <c r="N27" s="376" t="s">
        <v>137</v>
      </c>
      <c r="O27" s="376" t="s">
        <v>137</v>
      </c>
      <c r="P27" s="376" t="s">
        <v>137</v>
      </c>
      <c r="Q27" s="376" t="s">
        <v>137</v>
      </c>
      <c r="R27" s="376" t="s">
        <v>137</v>
      </c>
      <c r="S27" s="376" t="s">
        <v>137</v>
      </c>
      <c r="T27" s="376" t="s">
        <v>137</v>
      </c>
      <c r="U27" s="376" t="s">
        <v>137</v>
      </c>
      <c r="V27" s="376" t="s">
        <v>137</v>
      </c>
      <c r="W27" s="376" t="s">
        <v>137</v>
      </c>
      <c r="X27" s="376" t="s">
        <v>137</v>
      </c>
      <c r="Y27" s="376" t="s">
        <v>137</v>
      </c>
      <c r="Z27" s="376" t="s">
        <v>137</v>
      </c>
      <c r="AA27" s="376" t="s">
        <v>137</v>
      </c>
      <c r="AB27" s="376" t="s">
        <v>145</v>
      </c>
      <c r="AC27" s="376" t="s">
        <v>137</v>
      </c>
      <c r="AD27" s="376" t="s">
        <v>137</v>
      </c>
      <c r="AE27" s="376" t="s">
        <v>137</v>
      </c>
      <c r="AF27" s="376" t="s">
        <v>137</v>
      </c>
      <c r="AG27" s="376" t="s">
        <v>137</v>
      </c>
      <c r="AH27" s="376" t="s">
        <v>137</v>
      </c>
      <c r="AI27" s="376" t="s">
        <v>137</v>
      </c>
      <c r="AJ27" s="376" t="s">
        <v>137</v>
      </c>
      <c r="AK27" s="376" t="s">
        <v>137</v>
      </c>
      <c r="AL27" s="374" t="s">
        <v>137</v>
      </c>
      <c r="AM27" s="376" t="s">
        <v>137</v>
      </c>
      <c r="AN27" s="376" t="s">
        <v>137</v>
      </c>
      <c r="AO27" s="376" t="s">
        <v>137</v>
      </c>
      <c r="AP27" s="376" t="s">
        <v>137</v>
      </c>
      <c r="AQ27" s="376" t="s">
        <v>145</v>
      </c>
      <c r="AR27" s="376" t="s">
        <v>145</v>
      </c>
      <c r="AS27" s="376" t="s">
        <v>145</v>
      </c>
      <c r="AT27" s="376" t="s">
        <v>137</v>
      </c>
      <c r="AU27" s="376" t="s">
        <v>137</v>
      </c>
      <c r="AV27" s="377" t="s">
        <v>146</v>
      </c>
      <c r="AW27" s="378">
        <v>400000</v>
      </c>
      <c r="AX27" s="379" t="s">
        <v>1261</v>
      </c>
      <c r="AY27" s="380">
        <v>18</v>
      </c>
    </row>
    <row r="28" spans="1:52" s="34" customFormat="1" ht="71.25" customHeight="1" x14ac:dyDescent="0.3">
      <c r="A28" s="399" t="s">
        <v>201</v>
      </c>
      <c r="B28" s="572">
        <f t="shared" si="0"/>
        <v>15</v>
      </c>
      <c r="C28" s="404" t="s">
        <v>202</v>
      </c>
      <c r="D28" s="227" t="s">
        <v>1275</v>
      </c>
      <c r="E28" s="228" t="s">
        <v>132</v>
      </c>
      <c r="F28" s="227" t="s">
        <v>204</v>
      </c>
      <c r="G28" s="409" t="s">
        <v>205</v>
      </c>
      <c r="H28" s="376" t="s">
        <v>145</v>
      </c>
      <c r="I28" s="376" t="s">
        <v>145</v>
      </c>
      <c r="J28" s="376" t="s">
        <v>136</v>
      </c>
      <c r="K28" s="376" t="s">
        <v>136</v>
      </c>
      <c r="L28" s="376" t="s">
        <v>137</v>
      </c>
      <c r="M28" s="376" t="s">
        <v>137</v>
      </c>
      <c r="N28" s="376" t="s">
        <v>137</v>
      </c>
      <c r="O28" s="376" t="s">
        <v>137</v>
      </c>
      <c r="P28" s="376" t="s">
        <v>137</v>
      </c>
      <c r="Q28" s="376" t="s">
        <v>137</v>
      </c>
      <c r="R28" s="376" t="s">
        <v>136</v>
      </c>
      <c r="S28" s="376" t="s">
        <v>135</v>
      </c>
      <c r="T28" s="376" t="s">
        <v>136</v>
      </c>
      <c r="U28" s="376" t="s">
        <v>136</v>
      </c>
      <c r="V28" s="376" t="s">
        <v>137</v>
      </c>
      <c r="W28" s="376" t="s">
        <v>137</v>
      </c>
      <c r="X28" s="376" t="s">
        <v>137</v>
      </c>
      <c r="Y28" s="376" t="s">
        <v>136</v>
      </c>
      <c r="Z28" s="376" t="s">
        <v>137</v>
      </c>
      <c r="AA28" s="376" t="s">
        <v>135</v>
      </c>
      <c r="AB28" s="376" t="s">
        <v>136</v>
      </c>
      <c r="AC28" s="376" t="s">
        <v>137</v>
      </c>
      <c r="AD28" s="376" t="s">
        <v>137</v>
      </c>
      <c r="AE28" s="376" t="s">
        <v>137</v>
      </c>
      <c r="AF28" s="376" t="s">
        <v>137</v>
      </c>
      <c r="AG28" s="376" t="s">
        <v>137</v>
      </c>
      <c r="AH28" s="376" t="s">
        <v>137</v>
      </c>
      <c r="AI28" s="376" t="s">
        <v>137</v>
      </c>
      <c r="AJ28" s="376" t="s">
        <v>137</v>
      </c>
      <c r="AK28" s="376" t="s">
        <v>137</v>
      </c>
      <c r="AL28" s="374" t="s">
        <v>137</v>
      </c>
      <c r="AM28" s="376" t="s">
        <v>135</v>
      </c>
      <c r="AN28" s="376" t="s">
        <v>137</v>
      </c>
      <c r="AO28" s="376" t="s">
        <v>137</v>
      </c>
      <c r="AP28" s="376" t="s">
        <v>137</v>
      </c>
      <c r="AQ28" s="376" t="s">
        <v>135</v>
      </c>
      <c r="AR28" s="376" t="s">
        <v>135</v>
      </c>
      <c r="AS28" s="376" t="s">
        <v>135</v>
      </c>
      <c r="AT28" s="376" t="s">
        <v>135</v>
      </c>
      <c r="AU28" s="376" t="s">
        <v>136</v>
      </c>
      <c r="AV28" s="377" t="s">
        <v>138</v>
      </c>
      <c r="AW28" s="378">
        <v>400000</v>
      </c>
      <c r="AX28" s="379" t="s">
        <v>1261</v>
      </c>
      <c r="AY28" s="380">
        <v>8</v>
      </c>
    </row>
    <row r="29" spans="1:52" s="34" customFormat="1" ht="69.95" customHeight="1" x14ac:dyDescent="0.3">
      <c r="A29" s="399" t="s">
        <v>206</v>
      </c>
      <c r="B29" s="572">
        <f t="shared" si="0"/>
        <v>16</v>
      </c>
      <c r="C29" s="226" t="s">
        <v>207</v>
      </c>
      <c r="D29" s="227" t="s">
        <v>1276</v>
      </c>
      <c r="E29" s="228" t="s">
        <v>167</v>
      </c>
      <c r="F29" s="227" t="s">
        <v>209</v>
      </c>
      <c r="G29" s="409" t="s">
        <v>210</v>
      </c>
      <c r="H29" s="376" t="s">
        <v>145</v>
      </c>
      <c r="I29" s="376" t="s">
        <v>137</v>
      </c>
      <c r="J29" s="376" t="s">
        <v>137</v>
      </c>
      <c r="K29" s="376" t="s">
        <v>137</v>
      </c>
      <c r="L29" s="376" t="s">
        <v>137</v>
      </c>
      <c r="M29" s="376" t="s">
        <v>137</v>
      </c>
      <c r="N29" s="376" t="s">
        <v>137</v>
      </c>
      <c r="O29" s="376" t="s">
        <v>137</v>
      </c>
      <c r="P29" s="376" t="s">
        <v>137</v>
      </c>
      <c r="Q29" s="376" t="s">
        <v>137</v>
      </c>
      <c r="R29" s="376" t="s">
        <v>137</v>
      </c>
      <c r="S29" s="376" t="s">
        <v>145</v>
      </c>
      <c r="T29" s="376" t="s">
        <v>137</v>
      </c>
      <c r="U29" s="376" t="s">
        <v>137</v>
      </c>
      <c r="V29" s="376" t="s">
        <v>137</v>
      </c>
      <c r="W29" s="376" t="s">
        <v>137</v>
      </c>
      <c r="X29" s="376" t="s">
        <v>137</v>
      </c>
      <c r="Y29" s="376" t="s">
        <v>137</v>
      </c>
      <c r="Z29" s="376" t="s">
        <v>145</v>
      </c>
      <c r="AA29" s="376" t="s">
        <v>137</v>
      </c>
      <c r="AB29" s="376" t="s">
        <v>137</v>
      </c>
      <c r="AC29" s="376" t="s">
        <v>137</v>
      </c>
      <c r="AD29" s="376" t="s">
        <v>137</v>
      </c>
      <c r="AE29" s="376" t="s">
        <v>137</v>
      </c>
      <c r="AF29" s="376" t="s">
        <v>137</v>
      </c>
      <c r="AG29" s="376" t="s">
        <v>137</v>
      </c>
      <c r="AH29" s="376" t="s">
        <v>137</v>
      </c>
      <c r="AI29" s="376" t="s">
        <v>137</v>
      </c>
      <c r="AJ29" s="376" t="s">
        <v>137</v>
      </c>
      <c r="AK29" s="376" t="s">
        <v>137</v>
      </c>
      <c r="AL29" s="374" t="s">
        <v>137</v>
      </c>
      <c r="AM29" s="376" t="s">
        <v>145</v>
      </c>
      <c r="AN29" s="376" t="s">
        <v>137</v>
      </c>
      <c r="AO29" s="376" t="s">
        <v>137</v>
      </c>
      <c r="AP29" s="376" t="s">
        <v>137</v>
      </c>
      <c r="AQ29" s="376" t="s">
        <v>137</v>
      </c>
      <c r="AR29" s="376" t="s">
        <v>137</v>
      </c>
      <c r="AS29" s="376" t="s">
        <v>145</v>
      </c>
      <c r="AT29" s="376" t="s">
        <v>145</v>
      </c>
      <c r="AU29" s="376" t="s">
        <v>137</v>
      </c>
      <c r="AV29" s="377" t="s">
        <v>146</v>
      </c>
      <c r="AW29" s="378">
        <v>400000</v>
      </c>
      <c r="AX29" s="379" t="s">
        <v>1261</v>
      </c>
      <c r="AY29" s="380">
        <v>10</v>
      </c>
    </row>
    <row r="30" spans="1:52" s="34" customFormat="1" ht="75.75" customHeight="1" x14ac:dyDescent="0.3">
      <c r="A30" s="399" t="s">
        <v>211</v>
      </c>
      <c r="B30" s="572">
        <f t="shared" si="0"/>
        <v>17</v>
      </c>
      <c r="C30" s="392" t="s">
        <v>212</v>
      </c>
      <c r="D30" s="392" t="s">
        <v>213</v>
      </c>
      <c r="E30" s="228" t="s">
        <v>167</v>
      </c>
      <c r="F30" s="227" t="s">
        <v>214</v>
      </c>
      <c r="G30" s="409" t="s">
        <v>215</v>
      </c>
      <c r="H30" s="376" t="s">
        <v>145</v>
      </c>
      <c r="I30" s="376" t="s">
        <v>137</v>
      </c>
      <c r="J30" s="376" t="s">
        <v>137</v>
      </c>
      <c r="K30" s="376" t="s">
        <v>137</v>
      </c>
      <c r="L30" s="376" t="s">
        <v>137</v>
      </c>
      <c r="M30" s="376" t="s">
        <v>137</v>
      </c>
      <c r="N30" s="376" t="s">
        <v>137</v>
      </c>
      <c r="O30" s="376" t="s">
        <v>137</v>
      </c>
      <c r="P30" s="376" t="s">
        <v>137</v>
      </c>
      <c r="Q30" s="376" t="s">
        <v>137</v>
      </c>
      <c r="R30" s="376" t="s">
        <v>145</v>
      </c>
      <c r="S30" s="376" t="s">
        <v>145</v>
      </c>
      <c r="T30" s="376" t="s">
        <v>137</v>
      </c>
      <c r="U30" s="376" t="s">
        <v>137</v>
      </c>
      <c r="V30" s="376" t="s">
        <v>137</v>
      </c>
      <c r="W30" s="376" t="s">
        <v>137</v>
      </c>
      <c r="X30" s="376" t="s">
        <v>137</v>
      </c>
      <c r="Y30" s="376" t="s">
        <v>145</v>
      </c>
      <c r="Z30" s="376" t="s">
        <v>137</v>
      </c>
      <c r="AA30" s="376" t="s">
        <v>137</v>
      </c>
      <c r="AB30" s="376" t="s">
        <v>137</v>
      </c>
      <c r="AC30" s="376" t="s">
        <v>137</v>
      </c>
      <c r="AD30" s="376" t="s">
        <v>137</v>
      </c>
      <c r="AE30" s="376" t="s">
        <v>137</v>
      </c>
      <c r="AF30" s="376" t="s">
        <v>137</v>
      </c>
      <c r="AG30" s="376" t="s">
        <v>137</v>
      </c>
      <c r="AH30" s="376" t="s">
        <v>137</v>
      </c>
      <c r="AI30" s="376" t="s">
        <v>137</v>
      </c>
      <c r="AJ30" s="376" t="s">
        <v>137</v>
      </c>
      <c r="AK30" s="376" t="s">
        <v>137</v>
      </c>
      <c r="AL30" s="374" t="s">
        <v>137</v>
      </c>
      <c r="AM30" s="376" t="s">
        <v>137</v>
      </c>
      <c r="AN30" s="376" t="s">
        <v>137</v>
      </c>
      <c r="AO30" s="376" t="s">
        <v>137</v>
      </c>
      <c r="AP30" s="376" t="s">
        <v>137</v>
      </c>
      <c r="AQ30" s="376" t="s">
        <v>145</v>
      </c>
      <c r="AR30" s="376" t="s">
        <v>137</v>
      </c>
      <c r="AS30" s="376" t="s">
        <v>137</v>
      </c>
      <c r="AT30" s="376" t="s">
        <v>137</v>
      </c>
      <c r="AU30" s="376" t="s">
        <v>137</v>
      </c>
      <c r="AV30" s="377" t="s">
        <v>190</v>
      </c>
      <c r="AW30" s="378"/>
      <c r="AX30" s="379"/>
      <c r="AY30" s="380">
        <v>3</v>
      </c>
    </row>
    <row r="31" spans="1:52" s="34" customFormat="1" ht="59.25" customHeight="1" x14ac:dyDescent="0.3">
      <c r="A31" s="399" t="s">
        <v>216</v>
      </c>
      <c r="B31" s="572">
        <f t="shared" si="0"/>
        <v>18</v>
      </c>
      <c r="C31" s="404" t="s">
        <v>217</v>
      </c>
      <c r="D31" s="400" t="s">
        <v>218</v>
      </c>
      <c r="E31" s="228" t="s">
        <v>150</v>
      </c>
      <c r="F31" s="227" t="s">
        <v>219</v>
      </c>
      <c r="G31" s="410" t="s">
        <v>1247</v>
      </c>
      <c r="H31" s="376" t="s">
        <v>145</v>
      </c>
      <c r="I31" s="376" t="s">
        <v>137</v>
      </c>
      <c r="J31" s="376" t="s">
        <v>137</v>
      </c>
      <c r="K31" s="376" t="s">
        <v>137</v>
      </c>
      <c r="L31" s="376" t="s">
        <v>137</v>
      </c>
      <c r="M31" s="376" t="s">
        <v>137</v>
      </c>
      <c r="N31" s="376" t="s">
        <v>145</v>
      </c>
      <c r="O31" s="376" t="s">
        <v>137</v>
      </c>
      <c r="P31" s="376" t="s">
        <v>137</v>
      </c>
      <c r="Q31" s="376" t="s">
        <v>137</v>
      </c>
      <c r="R31" s="376" t="s">
        <v>137</v>
      </c>
      <c r="S31" s="376" t="s">
        <v>145</v>
      </c>
      <c r="T31" s="376" t="s">
        <v>137</v>
      </c>
      <c r="U31" s="376" t="s">
        <v>137</v>
      </c>
      <c r="V31" s="376" t="s">
        <v>137</v>
      </c>
      <c r="W31" s="376" t="s">
        <v>137</v>
      </c>
      <c r="X31" s="376" t="s">
        <v>137</v>
      </c>
      <c r="Y31" s="376" t="s">
        <v>145</v>
      </c>
      <c r="Z31" s="376" t="s">
        <v>137</v>
      </c>
      <c r="AA31" s="376" t="s">
        <v>137</v>
      </c>
      <c r="AB31" s="376" t="s">
        <v>137</v>
      </c>
      <c r="AC31" s="376" t="s">
        <v>137</v>
      </c>
      <c r="AD31" s="376" t="s">
        <v>137</v>
      </c>
      <c r="AE31" s="376" t="s">
        <v>137</v>
      </c>
      <c r="AF31" s="376" t="s">
        <v>137</v>
      </c>
      <c r="AG31" s="376" t="s">
        <v>137</v>
      </c>
      <c r="AH31" s="376" t="s">
        <v>137</v>
      </c>
      <c r="AI31" s="376" t="s">
        <v>137</v>
      </c>
      <c r="AJ31" s="376" t="s">
        <v>137</v>
      </c>
      <c r="AK31" s="376" t="s">
        <v>137</v>
      </c>
      <c r="AL31" s="374" t="s">
        <v>137</v>
      </c>
      <c r="AM31" s="376" t="s">
        <v>137</v>
      </c>
      <c r="AN31" s="376" t="s">
        <v>137</v>
      </c>
      <c r="AO31" s="376" t="s">
        <v>137</v>
      </c>
      <c r="AP31" s="376" t="s">
        <v>137</v>
      </c>
      <c r="AQ31" s="376" t="s">
        <v>145</v>
      </c>
      <c r="AR31" s="376" t="s">
        <v>145</v>
      </c>
      <c r="AS31" s="376" t="s">
        <v>145</v>
      </c>
      <c r="AT31" s="376" t="s">
        <v>145</v>
      </c>
      <c r="AU31" s="376" t="s">
        <v>137</v>
      </c>
      <c r="AV31" s="377" t="s">
        <v>195</v>
      </c>
      <c r="AW31" s="402">
        <v>50000</v>
      </c>
      <c r="AX31" s="379"/>
      <c r="AY31" s="380">
        <v>10</v>
      </c>
      <c r="AZ31" s="432"/>
    </row>
    <row r="32" spans="1:52" s="34" customFormat="1" ht="110.25" customHeight="1" x14ac:dyDescent="0.3">
      <c r="A32" s="399" t="s">
        <v>221</v>
      </c>
      <c r="B32" s="572">
        <f t="shared" si="0"/>
        <v>19</v>
      </c>
      <c r="C32" s="226" t="s">
        <v>222</v>
      </c>
      <c r="D32" s="226" t="s">
        <v>223</v>
      </c>
      <c r="E32" s="228" t="s">
        <v>167</v>
      </c>
      <c r="F32" s="227" t="s">
        <v>224</v>
      </c>
      <c r="G32" s="409" t="s">
        <v>225</v>
      </c>
      <c r="H32" s="376" t="s">
        <v>145</v>
      </c>
      <c r="I32" s="376" t="s">
        <v>145</v>
      </c>
      <c r="J32" s="376" t="s">
        <v>137</v>
      </c>
      <c r="K32" s="376" t="s">
        <v>137</v>
      </c>
      <c r="L32" s="376" t="s">
        <v>137</v>
      </c>
      <c r="M32" s="376" t="s">
        <v>137</v>
      </c>
      <c r="N32" s="376" t="s">
        <v>137</v>
      </c>
      <c r="O32" s="376" t="s">
        <v>137</v>
      </c>
      <c r="P32" s="376" t="s">
        <v>137</v>
      </c>
      <c r="Q32" s="376" t="s">
        <v>137</v>
      </c>
      <c r="R32" s="376" t="s">
        <v>137</v>
      </c>
      <c r="S32" s="376" t="s">
        <v>137</v>
      </c>
      <c r="T32" s="376" t="s">
        <v>137</v>
      </c>
      <c r="U32" s="376" t="s">
        <v>137</v>
      </c>
      <c r="V32" s="376" t="s">
        <v>145</v>
      </c>
      <c r="W32" s="376" t="s">
        <v>137</v>
      </c>
      <c r="X32" s="376" t="s">
        <v>137</v>
      </c>
      <c r="Y32" s="376" t="s">
        <v>137</v>
      </c>
      <c r="Z32" s="376" t="s">
        <v>137</v>
      </c>
      <c r="AA32" s="376" t="s">
        <v>137</v>
      </c>
      <c r="AB32" s="376" t="s">
        <v>137</v>
      </c>
      <c r="AC32" s="376" t="s">
        <v>137</v>
      </c>
      <c r="AD32" s="376" t="s">
        <v>137</v>
      </c>
      <c r="AE32" s="376" t="s">
        <v>137</v>
      </c>
      <c r="AF32" s="376" t="s">
        <v>137</v>
      </c>
      <c r="AG32" s="376" t="s">
        <v>137</v>
      </c>
      <c r="AH32" s="376" t="s">
        <v>137</v>
      </c>
      <c r="AI32" s="376" t="s">
        <v>137</v>
      </c>
      <c r="AJ32" s="376" t="s">
        <v>137</v>
      </c>
      <c r="AK32" s="376" t="s">
        <v>137</v>
      </c>
      <c r="AL32" s="374" t="s">
        <v>137</v>
      </c>
      <c r="AM32" s="376" t="s">
        <v>137</v>
      </c>
      <c r="AN32" s="376" t="s">
        <v>137</v>
      </c>
      <c r="AO32" s="376" t="s">
        <v>137</v>
      </c>
      <c r="AP32" s="376" t="s">
        <v>137</v>
      </c>
      <c r="AQ32" s="376" t="s">
        <v>137</v>
      </c>
      <c r="AR32" s="376" t="s">
        <v>145</v>
      </c>
      <c r="AS32" s="376" t="s">
        <v>137</v>
      </c>
      <c r="AT32" s="376" t="s">
        <v>145</v>
      </c>
      <c r="AU32" s="376" t="s">
        <v>137</v>
      </c>
      <c r="AV32" s="377" t="s">
        <v>195</v>
      </c>
      <c r="AW32" s="378">
        <v>100000</v>
      </c>
      <c r="AX32" s="379"/>
      <c r="AY32" s="380">
        <v>4</v>
      </c>
    </row>
    <row r="33" spans="1:52" s="34" customFormat="1" ht="94.5" customHeight="1" x14ac:dyDescent="0.3">
      <c r="A33" s="399" t="s">
        <v>226</v>
      </c>
      <c r="B33" s="572">
        <f t="shared" si="0"/>
        <v>20</v>
      </c>
      <c r="C33" s="227" t="s">
        <v>227</v>
      </c>
      <c r="D33" s="227" t="s">
        <v>228</v>
      </c>
      <c r="E33" s="228" t="s">
        <v>167</v>
      </c>
      <c r="F33" s="405" t="s">
        <v>229</v>
      </c>
      <c r="G33" s="409" t="s">
        <v>230</v>
      </c>
      <c r="H33" s="376" t="s">
        <v>145</v>
      </c>
      <c r="I33" s="376" t="s">
        <v>145</v>
      </c>
      <c r="J33" s="376" t="s">
        <v>137</v>
      </c>
      <c r="K33" s="376" t="s">
        <v>137</v>
      </c>
      <c r="L33" s="376" t="s">
        <v>137</v>
      </c>
      <c r="M33" s="376" t="s">
        <v>137</v>
      </c>
      <c r="N33" s="376" t="s">
        <v>137</v>
      </c>
      <c r="O33" s="376" t="s">
        <v>137</v>
      </c>
      <c r="P33" s="376" t="s">
        <v>137</v>
      </c>
      <c r="Q33" s="376" t="s">
        <v>137</v>
      </c>
      <c r="R33" s="376" t="s">
        <v>137</v>
      </c>
      <c r="S33" s="376" t="s">
        <v>137</v>
      </c>
      <c r="T33" s="376" t="s">
        <v>137</v>
      </c>
      <c r="U33" s="376" t="s">
        <v>135</v>
      </c>
      <c r="V33" s="376" t="s">
        <v>137</v>
      </c>
      <c r="W33" s="376" t="s">
        <v>137</v>
      </c>
      <c r="X33" s="376" t="s">
        <v>137</v>
      </c>
      <c r="Y33" s="376" t="s">
        <v>137</v>
      </c>
      <c r="Z33" s="376" t="s">
        <v>137</v>
      </c>
      <c r="AA33" s="376" t="s">
        <v>137</v>
      </c>
      <c r="AB33" s="376" t="s">
        <v>137</v>
      </c>
      <c r="AC33" s="376" t="s">
        <v>137</v>
      </c>
      <c r="AD33" s="376" t="s">
        <v>137</v>
      </c>
      <c r="AE33" s="376" t="s">
        <v>137</v>
      </c>
      <c r="AF33" s="376" t="s">
        <v>137</v>
      </c>
      <c r="AG33" s="376" t="s">
        <v>137</v>
      </c>
      <c r="AH33" s="376" t="s">
        <v>137</v>
      </c>
      <c r="AI33" s="376" t="s">
        <v>137</v>
      </c>
      <c r="AJ33" s="376" t="s">
        <v>137</v>
      </c>
      <c r="AK33" s="376" t="s">
        <v>137</v>
      </c>
      <c r="AL33" s="374" t="s">
        <v>137</v>
      </c>
      <c r="AM33" s="376" t="s">
        <v>137</v>
      </c>
      <c r="AN33" s="376" t="s">
        <v>137</v>
      </c>
      <c r="AO33" s="376" t="s">
        <v>137</v>
      </c>
      <c r="AP33" s="376" t="s">
        <v>137</v>
      </c>
      <c r="AQ33" s="376" t="s">
        <v>137</v>
      </c>
      <c r="AR33" s="376" t="s">
        <v>145</v>
      </c>
      <c r="AS33" s="376" t="s">
        <v>137</v>
      </c>
      <c r="AT33" s="376" t="s">
        <v>137</v>
      </c>
      <c r="AU33" s="376" t="s">
        <v>137</v>
      </c>
      <c r="AV33" s="377" t="s">
        <v>190</v>
      </c>
      <c r="AW33" s="378">
        <v>20000</v>
      </c>
      <c r="AX33" s="379"/>
      <c r="AY33" s="380">
        <v>3</v>
      </c>
      <c r="AZ33" s="369"/>
    </row>
    <row r="34" spans="1:52" s="34" customFormat="1" ht="76.5" customHeight="1" x14ac:dyDescent="0.3">
      <c r="A34" s="399" t="s">
        <v>231</v>
      </c>
      <c r="B34" s="572">
        <f t="shared" si="0"/>
        <v>21</v>
      </c>
      <c r="C34" s="388" t="s">
        <v>232</v>
      </c>
      <c r="D34" s="227" t="s">
        <v>1277</v>
      </c>
      <c r="E34" s="228" t="s">
        <v>167</v>
      </c>
      <c r="F34" s="227" t="s">
        <v>234</v>
      </c>
      <c r="G34" s="409" t="s">
        <v>235</v>
      </c>
      <c r="H34" s="376" t="s">
        <v>145</v>
      </c>
      <c r="I34" s="376" t="s">
        <v>145</v>
      </c>
      <c r="J34" s="376" t="s">
        <v>137</v>
      </c>
      <c r="K34" s="376" t="s">
        <v>145</v>
      </c>
      <c r="L34" s="376" t="s">
        <v>137</v>
      </c>
      <c r="M34" s="376" t="s">
        <v>137</v>
      </c>
      <c r="N34" s="376" t="s">
        <v>137</v>
      </c>
      <c r="O34" s="376" t="s">
        <v>137</v>
      </c>
      <c r="P34" s="376" t="s">
        <v>137</v>
      </c>
      <c r="Q34" s="376" t="s">
        <v>137</v>
      </c>
      <c r="R34" s="376" t="s">
        <v>135</v>
      </c>
      <c r="S34" s="376" t="s">
        <v>145</v>
      </c>
      <c r="T34" s="376" t="s">
        <v>137</v>
      </c>
      <c r="U34" s="376" t="s">
        <v>137</v>
      </c>
      <c r="V34" s="376" t="s">
        <v>137</v>
      </c>
      <c r="W34" s="376" t="s">
        <v>137</v>
      </c>
      <c r="X34" s="376" t="s">
        <v>135</v>
      </c>
      <c r="Y34" s="376" t="s">
        <v>145</v>
      </c>
      <c r="Z34" s="376" t="s">
        <v>137</v>
      </c>
      <c r="AA34" s="376" t="s">
        <v>137</v>
      </c>
      <c r="AB34" s="376" t="s">
        <v>137</v>
      </c>
      <c r="AC34" s="376" t="s">
        <v>137</v>
      </c>
      <c r="AD34" s="376" t="s">
        <v>137</v>
      </c>
      <c r="AE34" s="376" t="s">
        <v>137</v>
      </c>
      <c r="AF34" s="376" t="s">
        <v>137</v>
      </c>
      <c r="AG34" s="376" t="s">
        <v>137</v>
      </c>
      <c r="AH34" s="376" t="s">
        <v>137</v>
      </c>
      <c r="AI34" s="376" t="s">
        <v>137</v>
      </c>
      <c r="AJ34" s="376" t="s">
        <v>137</v>
      </c>
      <c r="AK34" s="376" t="s">
        <v>137</v>
      </c>
      <c r="AL34" s="374" t="s">
        <v>137</v>
      </c>
      <c r="AM34" s="376" t="s">
        <v>145</v>
      </c>
      <c r="AN34" s="376" t="s">
        <v>137</v>
      </c>
      <c r="AO34" s="376" t="s">
        <v>137</v>
      </c>
      <c r="AP34" s="376" t="s">
        <v>137</v>
      </c>
      <c r="AQ34" s="376" t="s">
        <v>137</v>
      </c>
      <c r="AR34" s="376" t="s">
        <v>145</v>
      </c>
      <c r="AS34" s="376" t="s">
        <v>137</v>
      </c>
      <c r="AT34" s="376" t="s">
        <v>145</v>
      </c>
      <c r="AU34" s="376" t="s">
        <v>137</v>
      </c>
      <c r="AV34" s="377" t="s">
        <v>146</v>
      </c>
      <c r="AW34" s="378">
        <v>400000</v>
      </c>
      <c r="AX34" s="379" t="s">
        <v>1261</v>
      </c>
      <c r="AY34" s="380">
        <v>24</v>
      </c>
      <c r="AZ34" s="369"/>
    </row>
    <row r="35" spans="1:52" s="34" customFormat="1" ht="90" customHeight="1" x14ac:dyDescent="0.3">
      <c r="A35" s="399" t="s">
        <v>236</v>
      </c>
      <c r="B35" s="572">
        <f t="shared" si="0"/>
        <v>22</v>
      </c>
      <c r="C35" s="226" t="s">
        <v>237</v>
      </c>
      <c r="D35" s="227" t="s">
        <v>238</v>
      </c>
      <c r="E35" s="228" t="s">
        <v>167</v>
      </c>
      <c r="F35" s="227" t="s">
        <v>239</v>
      </c>
      <c r="G35" s="409" t="s">
        <v>240</v>
      </c>
      <c r="H35" s="376" t="s">
        <v>145</v>
      </c>
      <c r="I35" s="376" t="s">
        <v>145</v>
      </c>
      <c r="J35" s="376" t="s">
        <v>137</v>
      </c>
      <c r="K35" s="376" t="s">
        <v>137</v>
      </c>
      <c r="L35" s="376" t="s">
        <v>137</v>
      </c>
      <c r="M35" s="376" t="s">
        <v>137</v>
      </c>
      <c r="N35" s="376" t="s">
        <v>137</v>
      </c>
      <c r="O35" s="376" t="s">
        <v>137</v>
      </c>
      <c r="P35" s="376" t="s">
        <v>137</v>
      </c>
      <c r="Q35" s="376" t="s">
        <v>137</v>
      </c>
      <c r="R35" s="376" t="s">
        <v>137</v>
      </c>
      <c r="S35" s="376" t="s">
        <v>145</v>
      </c>
      <c r="T35" s="376" t="s">
        <v>137</v>
      </c>
      <c r="U35" s="376" t="s">
        <v>137</v>
      </c>
      <c r="V35" s="376" t="s">
        <v>137</v>
      </c>
      <c r="W35" s="376" t="s">
        <v>137</v>
      </c>
      <c r="X35" s="376" t="s">
        <v>137</v>
      </c>
      <c r="Y35" s="376" t="s">
        <v>145</v>
      </c>
      <c r="Z35" s="376" t="s">
        <v>145</v>
      </c>
      <c r="AA35" s="376" t="s">
        <v>137</v>
      </c>
      <c r="AB35" s="376" t="s">
        <v>137</v>
      </c>
      <c r="AC35" s="376" t="s">
        <v>137</v>
      </c>
      <c r="AD35" s="376" t="s">
        <v>137</v>
      </c>
      <c r="AE35" s="376" t="s">
        <v>137</v>
      </c>
      <c r="AF35" s="376" t="s">
        <v>137</v>
      </c>
      <c r="AG35" s="376" t="s">
        <v>137</v>
      </c>
      <c r="AH35" s="376" t="s">
        <v>137</v>
      </c>
      <c r="AI35" s="376" t="s">
        <v>137</v>
      </c>
      <c r="AJ35" s="376" t="s">
        <v>137</v>
      </c>
      <c r="AK35" s="376" t="s">
        <v>137</v>
      </c>
      <c r="AL35" s="374" t="s">
        <v>137</v>
      </c>
      <c r="AM35" s="376" t="s">
        <v>137</v>
      </c>
      <c r="AN35" s="376" t="s">
        <v>137</v>
      </c>
      <c r="AO35" s="376" t="s">
        <v>137</v>
      </c>
      <c r="AP35" s="376" t="s">
        <v>137</v>
      </c>
      <c r="AQ35" s="376" t="s">
        <v>137</v>
      </c>
      <c r="AR35" s="376" t="s">
        <v>145</v>
      </c>
      <c r="AS35" s="376" t="s">
        <v>137</v>
      </c>
      <c r="AT35" s="376" t="s">
        <v>145</v>
      </c>
      <c r="AU35" s="376" t="s">
        <v>137</v>
      </c>
      <c r="AV35" s="377" t="s">
        <v>190</v>
      </c>
      <c r="AW35" s="378">
        <v>10000</v>
      </c>
      <c r="AX35" s="379"/>
      <c r="AY35" s="380">
        <v>2</v>
      </c>
      <c r="AZ35" s="369"/>
    </row>
    <row r="36" spans="1:52" s="34" customFormat="1" ht="80.25" customHeight="1" x14ac:dyDescent="0.3">
      <c r="A36" s="399" t="s">
        <v>241</v>
      </c>
      <c r="B36" s="572">
        <f t="shared" si="0"/>
        <v>23</v>
      </c>
      <c r="C36" s="226" t="s">
        <v>242</v>
      </c>
      <c r="D36" s="227" t="s">
        <v>1278</v>
      </c>
      <c r="E36" s="228" t="s">
        <v>167</v>
      </c>
      <c r="F36" s="227" t="s">
        <v>244</v>
      </c>
      <c r="G36" s="409" t="s">
        <v>245</v>
      </c>
      <c r="H36" s="376" t="s">
        <v>145</v>
      </c>
      <c r="I36" s="376" t="s">
        <v>145</v>
      </c>
      <c r="J36" s="376" t="s">
        <v>137</v>
      </c>
      <c r="K36" s="376" t="s">
        <v>137</v>
      </c>
      <c r="L36" s="376" t="s">
        <v>137</v>
      </c>
      <c r="M36" s="376" t="s">
        <v>137</v>
      </c>
      <c r="N36" s="376" t="s">
        <v>137</v>
      </c>
      <c r="O36" s="376" t="s">
        <v>137</v>
      </c>
      <c r="P36" s="376" t="s">
        <v>137</v>
      </c>
      <c r="Q36" s="376" t="s">
        <v>137</v>
      </c>
      <c r="R36" s="376" t="s">
        <v>137</v>
      </c>
      <c r="S36" s="376" t="s">
        <v>145</v>
      </c>
      <c r="T36" s="376" t="s">
        <v>137</v>
      </c>
      <c r="U36" s="376" t="s">
        <v>137</v>
      </c>
      <c r="V36" s="376" t="s">
        <v>137</v>
      </c>
      <c r="W36" s="376" t="s">
        <v>137</v>
      </c>
      <c r="X36" s="376" t="s">
        <v>137</v>
      </c>
      <c r="Y36" s="376" t="s">
        <v>145</v>
      </c>
      <c r="Z36" s="376" t="s">
        <v>137</v>
      </c>
      <c r="AA36" s="376" t="s">
        <v>145</v>
      </c>
      <c r="AB36" s="376" t="s">
        <v>137</v>
      </c>
      <c r="AC36" s="376" t="s">
        <v>137</v>
      </c>
      <c r="AD36" s="376" t="s">
        <v>137</v>
      </c>
      <c r="AE36" s="376" t="s">
        <v>137</v>
      </c>
      <c r="AF36" s="376" t="s">
        <v>137</v>
      </c>
      <c r="AG36" s="376" t="s">
        <v>137</v>
      </c>
      <c r="AH36" s="376" t="s">
        <v>137</v>
      </c>
      <c r="AI36" s="376" t="s">
        <v>137</v>
      </c>
      <c r="AJ36" s="376" t="s">
        <v>137</v>
      </c>
      <c r="AK36" s="376" t="s">
        <v>137</v>
      </c>
      <c r="AL36" s="374" t="s">
        <v>137</v>
      </c>
      <c r="AM36" s="376" t="s">
        <v>145</v>
      </c>
      <c r="AN36" s="376" t="s">
        <v>137</v>
      </c>
      <c r="AO36" s="376" t="s">
        <v>137</v>
      </c>
      <c r="AP36" s="376" t="s">
        <v>137</v>
      </c>
      <c r="AQ36" s="376" t="s">
        <v>145</v>
      </c>
      <c r="AR36" s="376" t="s">
        <v>137</v>
      </c>
      <c r="AS36" s="376" t="s">
        <v>137</v>
      </c>
      <c r="AT36" s="376" t="s">
        <v>145</v>
      </c>
      <c r="AU36" s="376" t="s">
        <v>137</v>
      </c>
      <c r="AV36" s="377" t="s">
        <v>146</v>
      </c>
      <c r="AW36" s="378">
        <v>400000</v>
      </c>
      <c r="AX36" s="379" t="s">
        <v>1261</v>
      </c>
      <c r="AY36" s="380">
        <v>24</v>
      </c>
    </row>
    <row r="37" spans="1:52" s="34" customFormat="1" ht="83.25" customHeight="1" x14ac:dyDescent="0.3">
      <c r="A37" s="399" t="s">
        <v>246</v>
      </c>
      <c r="B37" s="572">
        <f t="shared" si="0"/>
        <v>24</v>
      </c>
      <c r="C37" s="226" t="s">
        <v>247</v>
      </c>
      <c r="D37" s="227" t="s">
        <v>248</v>
      </c>
      <c r="E37" s="228" t="s">
        <v>167</v>
      </c>
      <c r="F37" s="227" t="s">
        <v>249</v>
      </c>
      <c r="G37" s="409" t="s">
        <v>250</v>
      </c>
      <c r="H37" s="376" t="s">
        <v>145</v>
      </c>
      <c r="I37" s="376" t="s">
        <v>145</v>
      </c>
      <c r="J37" s="376" t="s">
        <v>137</v>
      </c>
      <c r="K37" s="376" t="s">
        <v>145</v>
      </c>
      <c r="L37" s="376" t="s">
        <v>145</v>
      </c>
      <c r="M37" s="376" t="s">
        <v>137</v>
      </c>
      <c r="N37" s="376" t="s">
        <v>137</v>
      </c>
      <c r="O37" s="376" t="s">
        <v>137</v>
      </c>
      <c r="P37" s="376" t="s">
        <v>137</v>
      </c>
      <c r="Q37" s="376" t="s">
        <v>137</v>
      </c>
      <c r="R37" s="376" t="s">
        <v>137</v>
      </c>
      <c r="S37" s="376" t="s">
        <v>145</v>
      </c>
      <c r="T37" s="376" t="s">
        <v>137</v>
      </c>
      <c r="U37" s="376" t="s">
        <v>137</v>
      </c>
      <c r="V37" s="376" t="s">
        <v>137</v>
      </c>
      <c r="W37" s="376" t="s">
        <v>137</v>
      </c>
      <c r="X37" s="376" t="s">
        <v>137</v>
      </c>
      <c r="Y37" s="376" t="s">
        <v>137</v>
      </c>
      <c r="Z37" s="376" t="s">
        <v>145</v>
      </c>
      <c r="AA37" s="376" t="s">
        <v>137</v>
      </c>
      <c r="AB37" s="376" t="s">
        <v>137</v>
      </c>
      <c r="AC37" s="376" t="s">
        <v>137</v>
      </c>
      <c r="AD37" s="376" t="s">
        <v>137</v>
      </c>
      <c r="AE37" s="376" t="s">
        <v>137</v>
      </c>
      <c r="AF37" s="376" t="s">
        <v>137</v>
      </c>
      <c r="AG37" s="376" t="s">
        <v>137</v>
      </c>
      <c r="AH37" s="376" t="s">
        <v>137</v>
      </c>
      <c r="AI37" s="376" t="s">
        <v>137</v>
      </c>
      <c r="AJ37" s="376" t="s">
        <v>137</v>
      </c>
      <c r="AK37" s="376" t="s">
        <v>137</v>
      </c>
      <c r="AL37" s="374" t="s">
        <v>137</v>
      </c>
      <c r="AM37" s="376" t="s">
        <v>137</v>
      </c>
      <c r="AN37" s="376" t="s">
        <v>137</v>
      </c>
      <c r="AO37" s="376" t="s">
        <v>137</v>
      </c>
      <c r="AP37" s="376" t="s">
        <v>137</v>
      </c>
      <c r="AQ37" s="376" t="s">
        <v>145</v>
      </c>
      <c r="AR37" s="376" t="s">
        <v>137</v>
      </c>
      <c r="AS37" s="376" t="s">
        <v>137</v>
      </c>
      <c r="AT37" s="376" t="s">
        <v>145</v>
      </c>
      <c r="AU37" s="376" t="s">
        <v>137</v>
      </c>
      <c r="AV37" s="377" t="s">
        <v>146</v>
      </c>
      <c r="AW37" s="378">
        <v>400000</v>
      </c>
      <c r="AX37" s="379" t="s">
        <v>1261</v>
      </c>
      <c r="AY37" s="380">
        <v>24</v>
      </c>
    </row>
    <row r="38" spans="1:52" s="34" customFormat="1" ht="69.75" customHeight="1" x14ac:dyDescent="0.3">
      <c r="A38" s="399" t="s">
        <v>251</v>
      </c>
      <c r="B38" s="572">
        <f t="shared" si="0"/>
        <v>25</v>
      </c>
      <c r="C38" s="226" t="s">
        <v>252</v>
      </c>
      <c r="D38" s="227" t="s">
        <v>1279</v>
      </c>
      <c r="E38" s="228" t="s">
        <v>167</v>
      </c>
      <c r="F38" s="227" t="s">
        <v>254</v>
      </c>
      <c r="G38" s="409" t="s">
        <v>255</v>
      </c>
      <c r="H38" s="376" t="s">
        <v>145</v>
      </c>
      <c r="I38" s="376" t="s">
        <v>137</v>
      </c>
      <c r="J38" s="376" t="s">
        <v>137</v>
      </c>
      <c r="K38" s="376" t="s">
        <v>137</v>
      </c>
      <c r="L38" s="376" t="s">
        <v>137</v>
      </c>
      <c r="M38" s="376" t="s">
        <v>137</v>
      </c>
      <c r="N38" s="376" t="s">
        <v>137</v>
      </c>
      <c r="O38" s="376" t="s">
        <v>137</v>
      </c>
      <c r="P38" s="376" t="s">
        <v>137</v>
      </c>
      <c r="Q38" s="376" t="s">
        <v>137</v>
      </c>
      <c r="R38" s="376" t="s">
        <v>137</v>
      </c>
      <c r="S38" s="376" t="s">
        <v>145</v>
      </c>
      <c r="T38" s="376" t="s">
        <v>137</v>
      </c>
      <c r="U38" s="376" t="s">
        <v>137</v>
      </c>
      <c r="V38" s="376" t="s">
        <v>137</v>
      </c>
      <c r="W38" s="376" t="s">
        <v>137</v>
      </c>
      <c r="X38" s="376" t="s">
        <v>137</v>
      </c>
      <c r="Y38" s="376" t="s">
        <v>137</v>
      </c>
      <c r="Z38" s="376" t="s">
        <v>145</v>
      </c>
      <c r="AA38" s="376" t="s">
        <v>137</v>
      </c>
      <c r="AB38" s="376" t="s">
        <v>137</v>
      </c>
      <c r="AC38" s="376" t="s">
        <v>137</v>
      </c>
      <c r="AD38" s="376" t="s">
        <v>137</v>
      </c>
      <c r="AE38" s="376" t="s">
        <v>137</v>
      </c>
      <c r="AF38" s="376" t="s">
        <v>137</v>
      </c>
      <c r="AG38" s="376" t="s">
        <v>137</v>
      </c>
      <c r="AH38" s="376" t="s">
        <v>137</v>
      </c>
      <c r="AI38" s="376" t="s">
        <v>137</v>
      </c>
      <c r="AJ38" s="376" t="s">
        <v>137</v>
      </c>
      <c r="AK38" s="376" t="s">
        <v>137</v>
      </c>
      <c r="AL38" s="374" t="s">
        <v>137</v>
      </c>
      <c r="AM38" s="376" t="s">
        <v>145</v>
      </c>
      <c r="AN38" s="376" t="s">
        <v>137</v>
      </c>
      <c r="AO38" s="376" t="s">
        <v>137</v>
      </c>
      <c r="AP38" s="376" t="s">
        <v>137</v>
      </c>
      <c r="AQ38" s="376" t="s">
        <v>137</v>
      </c>
      <c r="AR38" s="376" t="s">
        <v>137</v>
      </c>
      <c r="AS38" s="376" t="s">
        <v>137</v>
      </c>
      <c r="AT38" s="376" t="s">
        <v>145</v>
      </c>
      <c r="AU38" s="376" t="s">
        <v>137</v>
      </c>
      <c r="AV38" s="377" t="s">
        <v>146</v>
      </c>
      <c r="AW38" s="378">
        <v>400000</v>
      </c>
      <c r="AX38" s="379" t="s">
        <v>1261</v>
      </c>
      <c r="AY38" s="380">
        <v>18</v>
      </c>
    </row>
    <row r="39" spans="1:52" s="34" customFormat="1" ht="66.75" customHeight="1" x14ac:dyDescent="0.3">
      <c r="A39" s="399" t="s">
        <v>256</v>
      </c>
      <c r="B39" s="572">
        <f t="shared" si="0"/>
        <v>26</v>
      </c>
      <c r="C39" s="226" t="s">
        <v>257</v>
      </c>
      <c r="D39" s="227" t="s">
        <v>1280</v>
      </c>
      <c r="E39" s="228" t="s">
        <v>167</v>
      </c>
      <c r="F39" s="227" t="s">
        <v>259</v>
      </c>
      <c r="G39" s="409" t="s">
        <v>260</v>
      </c>
      <c r="H39" s="376" t="s">
        <v>145</v>
      </c>
      <c r="I39" s="376" t="s">
        <v>137</v>
      </c>
      <c r="J39" s="376" t="s">
        <v>137</v>
      </c>
      <c r="K39" s="376" t="s">
        <v>137</v>
      </c>
      <c r="L39" s="376" t="s">
        <v>137</v>
      </c>
      <c r="M39" s="376" t="s">
        <v>137</v>
      </c>
      <c r="N39" s="376" t="s">
        <v>137</v>
      </c>
      <c r="O39" s="376" t="s">
        <v>137</v>
      </c>
      <c r="P39" s="376" t="s">
        <v>137</v>
      </c>
      <c r="Q39" s="376" t="s">
        <v>137</v>
      </c>
      <c r="R39" s="376" t="s">
        <v>137</v>
      </c>
      <c r="S39" s="376" t="s">
        <v>145</v>
      </c>
      <c r="T39" s="376" t="s">
        <v>137</v>
      </c>
      <c r="U39" s="376" t="s">
        <v>137</v>
      </c>
      <c r="V39" s="376" t="s">
        <v>137</v>
      </c>
      <c r="W39" s="376" t="s">
        <v>137</v>
      </c>
      <c r="X39" s="376" t="s">
        <v>137</v>
      </c>
      <c r="Y39" s="376" t="s">
        <v>137</v>
      </c>
      <c r="Z39" s="376" t="s">
        <v>145</v>
      </c>
      <c r="AA39" s="376" t="s">
        <v>137</v>
      </c>
      <c r="AB39" s="376" t="s">
        <v>137</v>
      </c>
      <c r="AC39" s="376" t="s">
        <v>137</v>
      </c>
      <c r="AD39" s="376" t="s">
        <v>137</v>
      </c>
      <c r="AE39" s="376" t="s">
        <v>137</v>
      </c>
      <c r="AF39" s="376" t="s">
        <v>137</v>
      </c>
      <c r="AG39" s="376" t="s">
        <v>137</v>
      </c>
      <c r="AH39" s="376" t="s">
        <v>137</v>
      </c>
      <c r="AI39" s="376" t="s">
        <v>137</v>
      </c>
      <c r="AJ39" s="376" t="s">
        <v>137</v>
      </c>
      <c r="AK39" s="374" t="s">
        <v>137</v>
      </c>
      <c r="AL39" s="374" t="s">
        <v>137</v>
      </c>
      <c r="AM39" s="376" t="s">
        <v>145</v>
      </c>
      <c r="AN39" s="376" t="s">
        <v>137</v>
      </c>
      <c r="AO39" s="376" t="s">
        <v>137</v>
      </c>
      <c r="AP39" s="376" t="s">
        <v>137</v>
      </c>
      <c r="AQ39" s="376" t="s">
        <v>137</v>
      </c>
      <c r="AR39" s="376" t="s">
        <v>137</v>
      </c>
      <c r="AS39" s="376" t="s">
        <v>137</v>
      </c>
      <c r="AT39" s="376" t="s">
        <v>145</v>
      </c>
      <c r="AU39" s="376" t="s">
        <v>137</v>
      </c>
      <c r="AV39" s="377" t="s">
        <v>195</v>
      </c>
      <c r="AW39" s="378">
        <v>100000</v>
      </c>
      <c r="AX39" s="379"/>
      <c r="AY39" s="380">
        <v>3</v>
      </c>
    </row>
    <row r="40" spans="1:52" s="34" customFormat="1" ht="51.75" customHeight="1" x14ac:dyDescent="0.3">
      <c r="A40" s="399" t="s">
        <v>261</v>
      </c>
      <c r="B40" s="572">
        <f t="shared" si="0"/>
        <v>27</v>
      </c>
      <c r="C40" s="226" t="s">
        <v>262</v>
      </c>
      <c r="D40" s="227" t="s">
        <v>263</v>
      </c>
      <c r="E40" s="228" t="s">
        <v>167</v>
      </c>
      <c r="F40" s="227"/>
      <c r="G40" s="409" t="s">
        <v>264</v>
      </c>
      <c r="H40" s="376" t="s">
        <v>145</v>
      </c>
      <c r="I40" s="376" t="s">
        <v>137</v>
      </c>
      <c r="J40" s="376" t="s">
        <v>137</v>
      </c>
      <c r="K40" s="376" t="s">
        <v>137</v>
      </c>
      <c r="L40" s="376" t="s">
        <v>137</v>
      </c>
      <c r="M40" s="376" t="s">
        <v>137</v>
      </c>
      <c r="N40" s="376" t="s">
        <v>137</v>
      </c>
      <c r="O40" s="376" t="s">
        <v>137</v>
      </c>
      <c r="P40" s="376" t="s">
        <v>137</v>
      </c>
      <c r="Q40" s="376" t="s">
        <v>137</v>
      </c>
      <c r="R40" s="376" t="s">
        <v>137</v>
      </c>
      <c r="S40" s="376" t="s">
        <v>137</v>
      </c>
      <c r="T40" s="376" t="s">
        <v>137</v>
      </c>
      <c r="U40" s="376" t="s">
        <v>137</v>
      </c>
      <c r="V40" s="376" t="s">
        <v>137</v>
      </c>
      <c r="W40" s="376" t="s">
        <v>137</v>
      </c>
      <c r="X40" s="376" t="s">
        <v>137</v>
      </c>
      <c r="Y40" s="376" t="s">
        <v>145</v>
      </c>
      <c r="Z40" s="376" t="s">
        <v>137</v>
      </c>
      <c r="AA40" s="376" t="s">
        <v>137</v>
      </c>
      <c r="AB40" s="376" t="s">
        <v>137</v>
      </c>
      <c r="AC40" s="376" t="s">
        <v>137</v>
      </c>
      <c r="AD40" s="376" t="s">
        <v>137</v>
      </c>
      <c r="AE40" s="376" t="s">
        <v>137</v>
      </c>
      <c r="AF40" s="376" t="s">
        <v>137</v>
      </c>
      <c r="AG40" s="376" t="s">
        <v>137</v>
      </c>
      <c r="AH40" s="376" t="s">
        <v>137</v>
      </c>
      <c r="AI40" s="376" t="s">
        <v>137</v>
      </c>
      <c r="AJ40" s="376" t="s">
        <v>137</v>
      </c>
      <c r="AK40" s="376" t="s">
        <v>137</v>
      </c>
      <c r="AL40" s="374" t="s">
        <v>137</v>
      </c>
      <c r="AM40" s="376" t="s">
        <v>137</v>
      </c>
      <c r="AN40" s="376" t="s">
        <v>137</v>
      </c>
      <c r="AO40" s="376" t="s">
        <v>137</v>
      </c>
      <c r="AP40" s="376" t="s">
        <v>137</v>
      </c>
      <c r="AQ40" s="376" t="s">
        <v>137</v>
      </c>
      <c r="AR40" s="376" t="s">
        <v>137</v>
      </c>
      <c r="AS40" s="376" t="s">
        <v>137</v>
      </c>
      <c r="AT40" s="376" t="s">
        <v>145</v>
      </c>
      <c r="AU40" s="376" t="s">
        <v>137</v>
      </c>
      <c r="AV40" s="377" t="s">
        <v>190</v>
      </c>
      <c r="AW40" s="378">
        <v>5000</v>
      </c>
      <c r="AX40" s="379"/>
      <c r="AY40" s="380">
        <v>1</v>
      </c>
      <c r="AZ40" s="369"/>
    </row>
    <row r="41" spans="1:52" s="34" customFormat="1" ht="54.75" customHeight="1" x14ac:dyDescent="0.3">
      <c r="A41" s="399" t="s">
        <v>265</v>
      </c>
      <c r="B41" s="572">
        <f t="shared" si="0"/>
        <v>28</v>
      </c>
      <c r="C41" s="226" t="s">
        <v>266</v>
      </c>
      <c r="D41" s="227" t="s">
        <v>1281</v>
      </c>
      <c r="E41" s="228" t="s">
        <v>167</v>
      </c>
      <c r="F41" s="227" t="s">
        <v>268</v>
      </c>
      <c r="G41" s="409" t="s">
        <v>269</v>
      </c>
      <c r="H41" s="376" t="s">
        <v>145</v>
      </c>
      <c r="I41" s="376" t="s">
        <v>137</v>
      </c>
      <c r="J41" s="376" t="s">
        <v>137</v>
      </c>
      <c r="K41" s="376" t="s">
        <v>137</v>
      </c>
      <c r="L41" s="376" t="s">
        <v>137</v>
      </c>
      <c r="M41" s="376" t="s">
        <v>137</v>
      </c>
      <c r="N41" s="376" t="s">
        <v>137</v>
      </c>
      <c r="O41" s="376" t="s">
        <v>137</v>
      </c>
      <c r="P41" s="376" t="s">
        <v>137</v>
      </c>
      <c r="Q41" s="376" t="s">
        <v>137</v>
      </c>
      <c r="R41" s="376" t="s">
        <v>137</v>
      </c>
      <c r="S41" s="376" t="s">
        <v>145</v>
      </c>
      <c r="T41" s="376" t="s">
        <v>137</v>
      </c>
      <c r="U41" s="376" t="s">
        <v>137</v>
      </c>
      <c r="V41" s="376" t="s">
        <v>137</v>
      </c>
      <c r="W41" s="376" t="s">
        <v>137</v>
      </c>
      <c r="X41" s="376" t="s">
        <v>137</v>
      </c>
      <c r="Y41" s="376" t="s">
        <v>145</v>
      </c>
      <c r="Z41" s="376" t="s">
        <v>145</v>
      </c>
      <c r="AA41" s="376" t="s">
        <v>137</v>
      </c>
      <c r="AB41" s="376" t="s">
        <v>137</v>
      </c>
      <c r="AC41" s="376" t="s">
        <v>137</v>
      </c>
      <c r="AD41" s="376" t="s">
        <v>137</v>
      </c>
      <c r="AE41" s="376" t="s">
        <v>137</v>
      </c>
      <c r="AF41" s="376" t="s">
        <v>137</v>
      </c>
      <c r="AG41" s="376" t="s">
        <v>137</v>
      </c>
      <c r="AH41" s="376" t="s">
        <v>137</v>
      </c>
      <c r="AI41" s="376" t="s">
        <v>137</v>
      </c>
      <c r="AJ41" s="376" t="s">
        <v>137</v>
      </c>
      <c r="AK41" s="376" t="s">
        <v>137</v>
      </c>
      <c r="AL41" s="374" t="s">
        <v>137</v>
      </c>
      <c r="AM41" s="376" t="s">
        <v>145</v>
      </c>
      <c r="AN41" s="376" t="s">
        <v>137</v>
      </c>
      <c r="AO41" s="376" t="s">
        <v>137</v>
      </c>
      <c r="AP41" s="376" t="s">
        <v>137</v>
      </c>
      <c r="AQ41" s="376" t="s">
        <v>135</v>
      </c>
      <c r="AR41" s="376" t="s">
        <v>137</v>
      </c>
      <c r="AS41" s="376" t="s">
        <v>137</v>
      </c>
      <c r="AT41" s="376" t="s">
        <v>145</v>
      </c>
      <c r="AU41" s="376" t="s">
        <v>137</v>
      </c>
      <c r="AV41" s="377" t="s">
        <v>146</v>
      </c>
      <c r="AW41" s="378">
        <v>400000</v>
      </c>
      <c r="AX41" s="379" t="s">
        <v>1261</v>
      </c>
      <c r="AY41" s="380">
        <v>12</v>
      </c>
      <c r="AZ41" s="369"/>
    </row>
    <row r="42" spans="1:52" s="34" customFormat="1" ht="67.5" customHeight="1" x14ac:dyDescent="0.3">
      <c r="A42" s="399" t="s">
        <v>270</v>
      </c>
      <c r="B42" s="572">
        <f t="shared" si="0"/>
        <v>29</v>
      </c>
      <c r="C42" s="226" t="s">
        <v>271</v>
      </c>
      <c r="D42" s="227" t="s">
        <v>272</v>
      </c>
      <c r="E42" s="228" t="s">
        <v>167</v>
      </c>
      <c r="F42" s="227" t="s">
        <v>273</v>
      </c>
      <c r="G42" s="409" t="s">
        <v>274</v>
      </c>
      <c r="H42" s="376" t="s">
        <v>145</v>
      </c>
      <c r="I42" s="376" t="s">
        <v>145</v>
      </c>
      <c r="J42" s="376" t="s">
        <v>137</v>
      </c>
      <c r="K42" s="376" t="s">
        <v>145</v>
      </c>
      <c r="L42" s="376" t="s">
        <v>137</v>
      </c>
      <c r="M42" s="376" t="s">
        <v>137</v>
      </c>
      <c r="N42" s="376" t="s">
        <v>137</v>
      </c>
      <c r="O42" s="376" t="s">
        <v>137</v>
      </c>
      <c r="P42" s="376" t="s">
        <v>137</v>
      </c>
      <c r="Q42" s="376" t="s">
        <v>137</v>
      </c>
      <c r="R42" s="376" t="s">
        <v>137</v>
      </c>
      <c r="S42" s="376" t="s">
        <v>137</v>
      </c>
      <c r="T42" s="376" t="s">
        <v>137</v>
      </c>
      <c r="U42" s="376" t="s">
        <v>145</v>
      </c>
      <c r="V42" s="376" t="s">
        <v>137</v>
      </c>
      <c r="W42" s="376" t="s">
        <v>137</v>
      </c>
      <c r="X42" s="376" t="s">
        <v>137</v>
      </c>
      <c r="Y42" s="376" t="s">
        <v>137</v>
      </c>
      <c r="Z42" s="376" t="s">
        <v>137</v>
      </c>
      <c r="AA42" s="376" t="s">
        <v>137</v>
      </c>
      <c r="AB42" s="376" t="s">
        <v>137</v>
      </c>
      <c r="AC42" s="376" t="s">
        <v>137</v>
      </c>
      <c r="AD42" s="376" t="s">
        <v>137</v>
      </c>
      <c r="AE42" s="376" t="s">
        <v>137</v>
      </c>
      <c r="AF42" s="376" t="s">
        <v>137</v>
      </c>
      <c r="AG42" s="376" t="s">
        <v>137</v>
      </c>
      <c r="AH42" s="376" t="s">
        <v>137</v>
      </c>
      <c r="AI42" s="376" t="s">
        <v>137</v>
      </c>
      <c r="AJ42" s="376" t="s">
        <v>137</v>
      </c>
      <c r="AK42" s="376" t="s">
        <v>137</v>
      </c>
      <c r="AL42" s="374" t="s">
        <v>137</v>
      </c>
      <c r="AM42" s="376" t="s">
        <v>137</v>
      </c>
      <c r="AN42" s="376" t="s">
        <v>137</v>
      </c>
      <c r="AO42" s="376" t="s">
        <v>137</v>
      </c>
      <c r="AP42" s="376" t="s">
        <v>137</v>
      </c>
      <c r="AQ42" s="376" t="s">
        <v>137</v>
      </c>
      <c r="AR42" s="376" t="s">
        <v>145</v>
      </c>
      <c r="AS42" s="376" t="s">
        <v>145</v>
      </c>
      <c r="AT42" s="376" t="s">
        <v>137</v>
      </c>
      <c r="AU42" s="376" t="s">
        <v>137</v>
      </c>
      <c r="AV42" s="377" t="s">
        <v>190</v>
      </c>
      <c r="AW42" s="378">
        <v>25000</v>
      </c>
      <c r="AX42" s="379"/>
      <c r="AY42" s="380">
        <v>3</v>
      </c>
    </row>
    <row r="43" spans="1:52" ht="100.5" customHeight="1" x14ac:dyDescent="0.3">
      <c r="A43" s="399" t="s">
        <v>275</v>
      </c>
      <c r="B43" s="572">
        <f t="shared" si="0"/>
        <v>30</v>
      </c>
      <c r="C43" s="226" t="s">
        <v>276</v>
      </c>
      <c r="D43" s="227" t="s">
        <v>1282</v>
      </c>
      <c r="E43" s="228" t="s">
        <v>132</v>
      </c>
      <c r="F43" s="227" t="s">
        <v>278</v>
      </c>
      <c r="G43" s="409" t="s">
        <v>279</v>
      </c>
      <c r="H43" s="376" t="s">
        <v>145</v>
      </c>
      <c r="I43" s="376" t="s">
        <v>145</v>
      </c>
      <c r="J43" s="376" t="s">
        <v>137</v>
      </c>
      <c r="K43" s="376" t="s">
        <v>137</v>
      </c>
      <c r="L43" s="376" t="s">
        <v>137</v>
      </c>
      <c r="M43" s="376" t="s">
        <v>137</v>
      </c>
      <c r="N43" s="376" t="s">
        <v>137</v>
      </c>
      <c r="O43" s="376" t="s">
        <v>137</v>
      </c>
      <c r="P43" s="376" t="s">
        <v>137</v>
      </c>
      <c r="Q43" s="376" t="s">
        <v>137</v>
      </c>
      <c r="R43" s="376" t="s">
        <v>137</v>
      </c>
      <c r="S43" s="376" t="s">
        <v>137</v>
      </c>
      <c r="T43" s="376" t="s">
        <v>137</v>
      </c>
      <c r="U43" s="376" t="s">
        <v>137</v>
      </c>
      <c r="V43" s="376" t="s">
        <v>137</v>
      </c>
      <c r="W43" s="376" t="s">
        <v>137</v>
      </c>
      <c r="X43" s="376" t="s">
        <v>137</v>
      </c>
      <c r="Y43" s="376" t="s">
        <v>145</v>
      </c>
      <c r="Z43" s="376" t="s">
        <v>137</v>
      </c>
      <c r="AA43" s="376" t="s">
        <v>145</v>
      </c>
      <c r="AB43" s="376" t="s">
        <v>137</v>
      </c>
      <c r="AC43" s="376" t="s">
        <v>137</v>
      </c>
      <c r="AD43" s="376" t="s">
        <v>137</v>
      </c>
      <c r="AE43" s="376" t="s">
        <v>137</v>
      </c>
      <c r="AF43" s="376" t="s">
        <v>137</v>
      </c>
      <c r="AG43" s="376" t="s">
        <v>137</v>
      </c>
      <c r="AH43" s="376" t="s">
        <v>137</v>
      </c>
      <c r="AI43" s="376" t="s">
        <v>137</v>
      </c>
      <c r="AJ43" s="376" t="s">
        <v>137</v>
      </c>
      <c r="AK43" s="376" t="s">
        <v>137</v>
      </c>
      <c r="AL43" s="374" t="s">
        <v>137</v>
      </c>
      <c r="AM43" s="376" t="s">
        <v>145</v>
      </c>
      <c r="AN43" s="376" t="s">
        <v>137</v>
      </c>
      <c r="AO43" s="376" t="s">
        <v>137</v>
      </c>
      <c r="AP43" s="376" t="s">
        <v>137</v>
      </c>
      <c r="AQ43" s="376" t="s">
        <v>145</v>
      </c>
      <c r="AR43" s="376" t="s">
        <v>137</v>
      </c>
      <c r="AS43" s="376" t="s">
        <v>137</v>
      </c>
      <c r="AT43" s="376" t="s">
        <v>145</v>
      </c>
      <c r="AU43" s="376" t="s">
        <v>137</v>
      </c>
      <c r="AV43" s="377" t="s">
        <v>146</v>
      </c>
      <c r="AW43" s="378">
        <v>400000</v>
      </c>
      <c r="AX43" s="379" t="s">
        <v>1254</v>
      </c>
      <c r="AY43" s="380">
        <v>36</v>
      </c>
      <c r="AZ43" s="34"/>
    </row>
    <row r="44" spans="1:52" ht="69.95" customHeight="1" x14ac:dyDescent="0.25">
      <c r="A44" s="399" t="s">
        <v>280</v>
      </c>
      <c r="B44" s="572">
        <f t="shared" si="0"/>
        <v>31</v>
      </c>
      <c r="C44" s="226" t="s">
        <v>281</v>
      </c>
      <c r="D44" s="400" t="s">
        <v>1283</v>
      </c>
      <c r="E44" s="228" t="s">
        <v>167</v>
      </c>
      <c r="F44" s="227" t="s">
        <v>283</v>
      </c>
      <c r="G44" s="409" t="s">
        <v>284</v>
      </c>
      <c r="H44" s="376" t="s">
        <v>145</v>
      </c>
      <c r="I44" s="376" t="s">
        <v>137</v>
      </c>
      <c r="J44" s="376" t="s">
        <v>137</v>
      </c>
      <c r="K44" s="376" t="s">
        <v>137</v>
      </c>
      <c r="L44" s="376" t="s">
        <v>137</v>
      </c>
      <c r="M44" s="376" t="s">
        <v>137</v>
      </c>
      <c r="N44" s="376" t="s">
        <v>137</v>
      </c>
      <c r="O44" s="376" t="s">
        <v>137</v>
      </c>
      <c r="P44" s="376" t="s">
        <v>137</v>
      </c>
      <c r="Q44" s="376" t="s">
        <v>137</v>
      </c>
      <c r="R44" s="376" t="s">
        <v>137</v>
      </c>
      <c r="S44" s="376" t="s">
        <v>145</v>
      </c>
      <c r="T44" s="376" t="s">
        <v>137</v>
      </c>
      <c r="U44" s="376" t="s">
        <v>137</v>
      </c>
      <c r="V44" s="376" t="s">
        <v>137</v>
      </c>
      <c r="W44" s="376" t="s">
        <v>137</v>
      </c>
      <c r="X44" s="376" t="s">
        <v>137</v>
      </c>
      <c r="Y44" s="376" t="s">
        <v>137</v>
      </c>
      <c r="Z44" s="376" t="s">
        <v>145</v>
      </c>
      <c r="AA44" s="376" t="s">
        <v>137</v>
      </c>
      <c r="AB44" s="376" t="s">
        <v>137</v>
      </c>
      <c r="AC44" s="376" t="s">
        <v>137</v>
      </c>
      <c r="AD44" s="376" t="s">
        <v>137</v>
      </c>
      <c r="AE44" s="376" t="s">
        <v>137</v>
      </c>
      <c r="AF44" s="376" t="s">
        <v>137</v>
      </c>
      <c r="AG44" s="376" t="s">
        <v>137</v>
      </c>
      <c r="AH44" s="376" t="s">
        <v>137</v>
      </c>
      <c r="AI44" s="376" t="s">
        <v>137</v>
      </c>
      <c r="AJ44" s="376" t="s">
        <v>137</v>
      </c>
      <c r="AK44" s="376" t="s">
        <v>137</v>
      </c>
      <c r="AL44" s="374" t="s">
        <v>137</v>
      </c>
      <c r="AM44" s="376" t="s">
        <v>145</v>
      </c>
      <c r="AN44" s="376" t="s">
        <v>137</v>
      </c>
      <c r="AO44" s="376" t="s">
        <v>137</v>
      </c>
      <c r="AP44" s="376" t="s">
        <v>137</v>
      </c>
      <c r="AQ44" s="376" t="s">
        <v>137</v>
      </c>
      <c r="AR44" s="376" t="s">
        <v>145</v>
      </c>
      <c r="AS44" s="376" t="s">
        <v>137</v>
      </c>
      <c r="AT44" s="376" t="s">
        <v>145</v>
      </c>
      <c r="AU44" s="376" t="s">
        <v>137</v>
      </c>
      <c r="AV44" s="377" t="s">
        <v>285</v>
      </c>
      <c r="AW44" s="378">
        <v>200000</v>
      </c>
      <c r="AX44" s="379"/>
      <c r="AY44" s="380">
        <v>6</v>
      </c>
    </row>
    <row r="45" spans="1:52" ht="69.95" customHeight="1" x14ac:dyDescent="0.25">
      <c r="A45" s="399" t="s">
        <v>286</v>
      </c>
      <c r="B45" s="572">
        <f t="shared" si="0"/>
        <v>32</v>
      </c>
      <c r="C45" s="394" t="s">
        <v>287</v>
      </c>
      <c r="D45" s="395" t="s">
        <v>288</v>
      </c>
      <c r="E45" s="228" t="s">
        <v>167</v>
      </c>
      <c r="F45" s="227" t="s">
        <v>289</v>
      </c>
      <c r="G45" s="409" t="s">
        <v>290</v>
      </c>
      <c r="H45" s="376" t="s">
        <v>145</v>
      </c>
      <c r="I45" s="376" t="s">
        <v>145</v>
      </c>
      <c r="J45" s="376" t="s">
        <v>137</v>
      </c>
      <c r="K45" s="376" t="s">
        <v>137</v>
      </c>
      <c r="L45" s="376" t="s">
        <v>137</v>
      </c>
      <c r="M45" s="376" t="s">
        <v>137</v>
      </c>
      <c r="N45" s="376" t="s">
        <v>137</v>
      </c>
      <c r="O45" s="376" t="s">
        <v>137</v>
      </c>
      <c r="P45" s="376" t="s">
        <v>137</v>
      </c>
      <c r="Q45" s="376" t="s">
        <v>137</v>
      </c>
      <c r="R45" s="376" t="s">
        <v>137</v>
      </c>
      <c r="S45" s="376" t="s">
        <v>145</v>
      </c>
      <c r="T45" s="376" t="s">
        <v>137</v>
      </c>
      <c r="U45" s="376" t="s">
        <v>137</v>
      </c>
      <c r="V45" s="376" t="s">
        <v>137</v>
      </c>
      <c r="W45" s="376" t="s">
        <v>137</v>
      </c>
      <c r="X45" s="376" t="s">
        <v>137</v>
      </c>
      <c r="Y45" s="376" t="s">
        <v>137</v>
      </c>
      <c r="Z45" s="376" t="s">
        <v>137</v>
      </c>
      <c r="AA45" s="376" t="s">
        <v>145</v>
      </c>
      <c r="AB45" s="376" t="s">
        <v>137</v>
      </c>
      <c r="AC45" s="376" t="s">
        <v>137</v>
      </c>
      <c r="AD45" s="376" t="s">
        <v>137</v>
      </c>
      <c r="AE45" s="376" t="s">
        <v>137</v>
      </c>
      <c r="AF45" s="376" t="s">
        <v>137</v>
      </c>
      <c r="AG45" s="376" t="s">
        <v>137</v>
      </c>
      <c r="AH45" s="376" t="s">
        <v>137</v>
      </c>
      <c r="AI45" s="376" t="s">
        <v>137</v>
      </c>
      <c r="AJ45" s="376" t="s">
        <v>137</v>
      </c>
      <c r="AK45" s="376" t="s">
        <v>137</v>
      </c>
      <c r="AL45" s="374" t="s">
        <v>137</v>
      </c>
      <c r="AM45" s="376" t="s">
        <v>137</v>
      </c>
      <c r="AN45" s="376" t="s">
        <v>137</v>
      </c>
      <c r="AO45" s="376" t="s">
        <v>137</v>
      </c>
      <c r="AP45" s="376" t="s">
        <v>137</v>
      </c>
      <c r="AQ45" s="376" t="s">
        <v>137</v>
      </c>
      <c r="AR45" s="376" t="s">
        <v>145</v>
      </c>
      <c r="AS45" s="376" t="s">
        <v>137</v>
      </c>
      <c r="AT45" s="376" t="s">
        <v>145</v>
      </c>
      <c r="AU45" s="376" t="s">
        <v>137</v>
      </c>
      <c r="AV45" s="377" t="s">
        <v>146</v>
      </c>
      <c r="AW45" s="378">
        <v>400000</v>
      </c>
      <c r="AX45" s="379" t="s">
        <v>1261</v>
      </c>
      <c r="AY45" s="380">
        <v>24</v>
      </c>
    </row>
    <row r="46" spans="1:52" ht="51" customHeight="1" x14ac:dyDescent="0.3">
      <c r="A46" s="399" t="s">
        <v>291</v>
      </c>
      <c r="B46" s="572">
        <f t="shared" si="0"/>
        <v>33</v>
      </c>
      <c r="C46" s="394" t="s">
        <v>292</v>
      </c>
      <c r="D46" s="393" t="s">
        <v>1284</v>
      </c>
      <c r="E46" s="228" t="s">
        <v>167</v>
      </c>
      <c r="F46" s="227" t="s">
        <v>294</v>
      </c>
      <c r="G46" s="409" t="s">
        <v>295</v>
      </c>
      <c r="H46" s="376" t="s">
        <v>145</v>
      </c>
      <c r="I46" s="376" t="s">
        <v>137</v>
      </c>
      <c r="J46" s="376" t="s">
        <v>137</v>
      </c>
      <c r="K46" s="376" t="s">
        <v>137</v>
      </c>
      <c r="L46" s="376" t="s">
        <v>137</v>
      </c>
      <c r="M46" s="376" t="s">
        <v>137</v>
      </c>
      <c r="N46" s="376" t="s">
        <v>137</v>
      </c>
      <c r="O46" s="376" t="s">
        <v>137</v>
      </c>
      <c r="P46" s="376" t="s">
        <v>137</v>
      </c>
      <c r="Q46" s="376" t="s">
        <v>137</v>
      </c>
      <c r="R46" s="376" t="s">
        <v>137</v>
      </c>
      <c r="S46" s="376" t="s">
        <v>145</v>
      </c>
      <c r="T46" s="376" t="s">
        <v>137</v>
      </c>
      <c r="U46" s="376" t="s">
        <v>137</v>
      </c>
      <c r="V46" s="376" t="s">
        <v>137</v>
      </c>
      <c r="W46" s="376" t="s">
        <v>137</v>
      </c>
      <c r="X46" s="376" t="s">
        <v>137</v>
      </c>
      <c r="Y46" s="376" t="s">
        <v>137</v>
      </c>
      <c r="Z46" s="376" t="s">
        <v>145</v>
      </c>
      <c r="AA46" s="376" t="s">
        <v>137</v>
      </c>
      <c r="AB46" s="376" t="s">
        <v>137</v>
      </c>
      <c r="AC46" s="376" t="s">
        <v>137</v>
      </c>
      <c r="AD46" s="376" t="s">
        <v>137</v>
      </c>
      <c r="AE46" s="376" t="s">
        <v>137</v>
      </c>
      <c r="AF46" s="376" t="s">
        <v>137</v>
      </c>
      <c r="AG46" s="376" t="s">
        <v>137</v>
      </c>
      <c r="AH46" s="376" t="s">
        <v>137</v>
      </c>
      <c r="AI46" s="376" t="s">
        <v>137</v>
      </c>
      <c r="AJ46" s="376" t="s">
        <v>137</v>
      </c>
      <c r="AK46" s="376" t="s">
        <v>137</v>
      </c>
      <c r="AL46" s="374" t="s">
        <v>137</v>
      </c>
      <c r="AM46" s="376" t="s">
        <v>136</v>
      </c>
      <c r="AN46" s="376" t="s">
        <v>137</v>
      </c>
      <c r="AO46" s="376" t="s">
        <v>137</v>
      </c>
      <c r="AP46" s="376" t="s">
        <v>137</v>
      </c>
      <c r="AQ46" s="376" t="s">
        <v>137</v>
      </c>
      <c r="AR46" s="376" t="s">
        <v>137</v>
      </c>
      <c r="AS46" s="376" t="s">
        <v>137</v>
      </c>
      <c r="AT46" s="376" t="s">
        <v>145</v>
      </c>
      <c r="AU46" s="376" t="s">
        <v>137</v>
      </c>
      <c r="AV46" s="377" t="s">
        <v>146</v>
      </c>
      <c r="AW46" s="378">
        <v>400000</v>
      </c>
      <c r="AX46" s="379" t="s">
        <v>1261</v>
      </c>
      <c r="AY46" s="380">
        <v>12</v>
      </c>
      <c r="AZ46" s="34"/>
    </row>
    <row r="47" spans="1:52" ht="83.25" customHeight="1" x14ac:dyDescent="0.3">
      <c r="A47" s="399" t="s">
        <v>296</v>
      </c>
      <c r="B47" s="572">
        <f t="shared" si="0"/>
        <v>34</v>
      </c>
      <c r="C47" s="388" t="s">
        <v>297</v>
      </c>
      <c r="D47" s="227" t="s">
        <v>1285</v>
      </c>
      <c r="E47" s="228" t="s">
        <v>167</v>
      </c>
      <c r="F47" s="227" t="s">
        <v>299</v>
      </c>
      <c r="G47" s="409" t="s">
        <v>300</v>
      </c>
      <c r="H47" s="376" t="s">
        <v>145</v>
      </c>
      <c r="I47" s="376" t="s">
        <v>145</v>
      </c>
      <c r="J47" s="376" t="s">
        <v>137</v>
      </c>
      <c r="K47" s="376" t="s">
        <v>137</v>
      </c>
      <c r="L47" s="376" t="s">
        <v>137</v>
      </c>
      <c r="M47" s="376" t="s">
        <v>137</v>
      </c>
      <c r="N47" s="376" t="s">
        <v>137</v>
      </c>
      <c r="O47" s="376" t="s">
        <v>137</v>
      </c>
      <c r="P47" s="376" t="s">
        <v>137</v>
      </c>
      <c r="Q47" s="376" t="s">
        <v>137</v>
      </c>
      <c r="R47" s="376" t="s">
        <v>137</v>
      </c>
      <c r="S47" s="376" t="s">
        <v>145</v>
      </c>
      <c r="T47" s="376" t="s">
        <v>137</v>
      </c>
      <c r="U47" s="376" t="s">
        <v>145</v>
      </c>
      <c r="V47" s="376" t="s">
        <v>137</v>
      </c>
      <c r="W47" s="376" t="s">
        <v>137</v>
      </c>
      <c r="X47" s="376" t="s">
        <v>137</v>
      </c>
      <c r="Y47" s="376" t="s">
        <v>145</v>
      </c>
      <c r="Z47" s="376" t="s">
        <v>137</v>
      </c>
      <c r="AA47" s="376" t="s">
        <v>137</v>
      </c>
      <c r="AB47" s="376" t="s">
        <v>137</v>
      </c>
      <c r="AC47" s="376" t="s">
        <v>137</v>
      </c>
      <c r="AD47" s="376" t="s">
        <v>137</v>
      </c>
      <c r="AE47" s="376" t="s">
        <v>137</v>
      </c>
      <c r="AF47" s="376" t="s">
        <v>137</v>
      </c>
      <c r="AG47" s="376" t="s">
        <v>137</v>
      </c>
      <c r="AH47" s="376" t="s">
        <v>137</v>
      </c>
      <c r="AI47" s="376" t="s">
        <v>137</v>
      </c>
      <c r="AJ47" s="376" t="s">
        <v>137</v>
      </c>
      <c r="AK47" s="376" t="s">
        <v>137</v>
      </c>
      <c r="AL47" s="374" t="s">
        <v>137</v>
      </c>
      <c r="AM47" s="376" t="s">
        <v>137</v>
      </c>
      <c r="AN47" s="376" t="s">
        <v>137</v>
      </c>
      <c r="AO47" s="376" t="s">
        <v>137</v>
      </c>
      <c r="AP47" s="376" t="s">
        <v>137</v>
      </c>
      <c r="AQ47" s="376" t="s">
        <v>145</v>
      </c>
      <c r="AR47" s="376" t="s">
        <v>145</v>
      </c>
      <c r="AS47" s="376" t="s">
        <v>137</v>
      </c>
      <c r="AT47" s="376" t="s">
        <v>145</v>
      </c>
      <c r="AU47" s="376" t="s">
        <v>137</v>
      </c>
      <c r="AV47" s="377" t="s">
        <v>190</v>
      </c>
      <c r="AW47" s="378">
        <v>20000</v>
      </c>
      <c r="AX47" s="379"/>
      <c r="AY47" s="380">
        <v>6</v>
      </c>
      <c r="AZ47" s="34"/>
    </row>
    <row r="48" spans="1:52" ht="66.75" customHeight="1" x14ac:dyDescent="0.3">
      <c r="A48" s="399" t="s">
        <v>301</v>
      </c>
      <c r="B48" s="572">
        <f t="shared" si="0"/>
        <v>35</v>
      </c>
      <c r="C48" s="392" t="s">
        <v>302</v>
      </c>
      <c r="D48" s="227" t="s">
        <v>1286</v>
      </c>
      <c r="E48" s="228" t="s">
        <v>167</v>
      </c>
      <c r="F48" s="227" t="s">
        <v>304</v>
      </c>
      <c r="G48" s="409" t="s">
        <v>305</v>
      </c>
      <c r="H48" s="376" t="s">
        <v>145</v>
      </c>
      <c r="I48" s="376" t="s">
        <v>137</v>
      </c>
      <c r="J48" s="376" t="s">
        <v>137</v>
      </c>
      <c r="K48" s="376" t="s">
        <v>137</v>
      </c>
      <c r="L48" s="376" t="s">
        <v>137</v>
      </c>
      <c r="M48" s="376" t="s">
        <v>137</v>
      </c>
      <c r="N48" s="376" t="s">
        <v>137</v>
      </c>
      <c r="O48" s="376" t="s">
        <v>137</v>
      </c>
      <c r="P48" s="376" t="s">
        <v>137</v>
      </c>
      <c r="Q48" s="376" t="s">
        <v>137</v>
      </c>
      <c r="R48" s="376" t="s">
        <v>137</v>
      </c>
      <c r="S48" s="376" t="s">
        <v>145</v>
      </c>
      <c r="T48" s="376" t="s">
        <v>137</v>
      </c>
      <c r="U48" s="376" t="s">
        <v>137</v>
      </c>
      <c r="V48" s="376" t="s">
        <v>137</v>
      </c>
      <c r="W48" s="376" t="s">
        <v>137</v>
      </c>
      <c r="X48" s="376" t="s">
        <v>137</v>
      </c>
      <c r="Y48" s="376" t="s">
        <v>137</v>
      </c>
      <c r="Z48" s="376" t="s">
        <v>145</v>
      </c>
      <c r="AA48" s="376" t="s">
        <v>137</v>
      </c>
      <c r="AB48" s="376" t="s">
        <v>137</v>
      </c>
      <c r="AC48" s="376" t="s">
        <v>137</v>
      </c>
      <c r="AD48" s="376" t="s">
        <v>137</v>
      </c>
      <c r="AE48" s="376" t="s">
        <v>137</v>
      </c>
      <c r="AF48" s="376" t="s">
        <v>137</v>
      </c>
      <c r="AG48" s="376" t="s">
        <v>137</v>
      </c>
      <c r="AH48" s="376" t="s">
        <v>137</v>
      </c>
      <c r="AI48" s="376" t="s">
        <v>137</v>
      </c>
      <c r="AJ48" s="376" t="s">
        <v>137</v>
      </c>
      <c r="AK48" s="376" t="s">
        <v>137</v>
      </c>
      <c r="AL48" s="374" t="s">
        <v>137</v>
      </c>
      <c r="AM48" s="376" t="s">
        <v>137</v>
      </c>
      <c r="AN48" s="376" t="s">
        <v>137</v>
      </c>
      <c r="AO48" s="376" t="s">
        <v>137</v>
      </c>
      <c r="AP48" s="376" t="s">
        <v>137</v>
      </c>
      <c r="AQ48" s="376" t="s">
        <v>137</v>
      </c>
      <c r="AR48" s="376" t="s">
        <v>137</v>
      </c>
      <c r="AS48" s="376" t="s">
        <v>137</v>
      </c>
      <c r="AT48" s="376" t="s">
        <v>145</v>
      </c>
      <c r="AU48" s="376" t="s">
        <v>137</v>
      </c>
      <c r="AV48" s="377" t="s">
        <v>146</v>
      </c>
      <c r="AW48" s="378">
        <v>400000</v>
      </c>
      <c r="AX48" s="379" t="s">
        <v>1261</v>
      </c>
      <c r="AY48" s="380">
        <v>12</v>
      </c>
      <c r="AZ48" s="34"/>
    </row>
    <row r="49" spans="1:52" ht="50.25" customHeight="1" x14ac:dyDescent="0.3">
      <c r="A49" s="399" t="s">
        <v>306</v>
      </c>
      <c r="B49" s="572">
        <f t="shared" si="0"/>
        <v>36</v>
      </c>
      <c r="C49" s="226" t="s">
        <v>307</v>
      </c>
      <c r="D49" s="227" t="s">
        <v>1287</v>
      </c>
      <c r="E49" s="228" t="s">
        <v>167</v>
      </c>
      <c r="F49" s="227" t="s">
        <v>309</v>
      </c>
      <c r="G49" s="409" t="s">
        <v>310</v>
      </c>
      <c r="H49" s="376" t="s">
        <v>145</v>
      </c>
      <c r="I49" s="376" t="s">
        <v>137</v>
      </c>
      <c r="J49" s="376" t="s">
        <v>137</v>
      </c>
      <c r="K49" s="376" t="s">
        <v>137</v>
      </c>
      <c r="L49" s="376" t="s">
        <v>137</v>
      </c>
      <c r="M49" s="376" t="s">
        <v>137</v>
      </c>
      <c r="N49" s="376" t="s">
        <v>137</v>
      </c>
      <c r="O49" s="376" t="s">
        <v>137</v>
      </c>
      <c r="P49" s="376" t="s">
        <v>137</v>
      </c>
      <c r="Q49" s="376" t="s">
        <v>137</v>
      </c>
      <c r="R49" s="376" t="s">
        <v>137</v>
      </c>
      <c r="S49" s="376" t="s">
        <v>145</v>
      </c>
      <c r="T49" s="376" t="s">
        <v>137</v>
      </c>
      <c r="U49" s="376" t="s">
        <v>137</v>
      </c>
      <c r="V49" s="376" t="s">
        <v>137</v>
      </c>
      <c r="W49" s="376" t="s">
        <v>137</v>
      </c>
      <c r="X49" s="376" t="s">
        <v>137</v>
      </c>
      <c r="Y49" s="376" t="s">
        <v>137</v>
      </c>
      <c r="Z49" s="376" t="s">
        <v>145</v>
      </c>
      <c r="AA49" s="376" t="s">
        <v>137</v>
      </c>
      <c r="AB49" s="376" t="s">
        <v>137</v>
      </c>
      <c r="AC49" s="376" t="s">
        <v>137</v>
      </c>
      <c r="AD49" s="376" t="s">
        <v>137</v>
      </c>
      <c r="AE49" s="376" t="s">
        <v>137</v>
      </c>
      <c r="AF49" s="376" t="s">
        <v>137</v>
      </c>
      <c r="AG49" s="376" t="s">
        <v>137</v>
      </c>
      <c r="AH49" s="376" t="s">
        <v>137</v>
      </c>
      <c r="AI49" s="376" t="s">
        <v>137</v>
      </c>
      <c r="AJ49" s="376" t="s">
        <v>137</v>
      </c>
      <c r="AK49" s="376" t="s">
        <v>137</v>
      </c>
      <c r="AL49" s="374" t="s">
        <v>137</v>
      </c>
      <c r="AM49" s="376" t="s">
        <v>145</v>
      </c>
      <c r="AN49" s="376" t="s">
        <v>137</v>
      </c>
      <c r="AO49" s="376" t="s">
        <v>137</v>
      </c>
      <c r="AP49" s="376" t="s">
        <v>137</v>
      </c>
      <c r="AQ49" s="376" t="s">
        <v>137</v>
      </c>
      <c r="AR49" s="376" t="s">
        <v>137</v>
      </c>
      <c r="AS49" s="376" t="s">
        <v>137</v>
      </c>
      <c r="AT49" s="376" t="s">
        <v>145</v>
      </c>
      <c r="AU49" s="376" t="s">
        <v>137</v>
      </c>
      <c r="AV49" s="377" t="s">
        <v>146</v>
      </c>
      <c r="AW49" s="378">
        <v>400000</v>
      </c>
      <c r="AX49" s="379" t="s">
        <v>1261</v>
      </c>
      <c r="AY49" s="380">
        <v>24</v>
      </c>
      <c r="AZ49" s="34"/>
    </row>
    <row r="50" spans="1:52" s="34" customFormat="1" ht="63" customHeight="1" x14ac:dyDescent="0.3">
      <c r="A50" s="399" t="s">
        <v>311</v>
      </c>
      <c r="B50" s="572">
        <f t="shared" si="0"/>
        <v>37</v>
      </c>
      <c r="C50" s="226" t="s">
        <v>312</v>
      </c>
      <c r="D50" s="227" t="s">
        <v>1288</v>
      </c>
      <c r="E50" s="228" t="s">
        <v>167</v>
      </c>
      <c r="F50" s="227" t="s">
        <v>314</v>
      </c>
      <c r="G50" s="409" t="s">
        <v>315</v>
      </c>
      <c r="H50" s="376" t="s">
        <v>135</v>
      </c>
      <c r="I50" s="376" t="s">
        <v>137</v>
      </c>
      <c r="J50" s="376" t="s">
        <v>136</v>
      </c>
      <c r="K50" s="376" t="s">
        <v>136</v>
      </c>
      <c r="L50" s="376" t="s">
        <v>137</v>
      </c>
      <c r="M50" s="376" t="s">
        <v>137</v>
      </c>
      <c r="N50" s="376" t="s">
        <v>137</v>
      </c>
      <c r="O50" s="376" t="s">
        <v>137</v>
      </c>
      <c r="P50" s="376" t="s">
        <v>137</v>
      </c>
      <c r="Q50" s="376" t="s">
        <v>137</v>
      </c>
      <c r="R50" s="376" t="s">
        <v>136</v>
      </c>
      <c r="S50" s="376" t="s">
        <v>135</v>
      </c>
      <c r="T50" s="376" t="s">
        <v>136</v>
      </c>
      <c r="U50" s="376" t="s">
        <v>136</v>
      </c>
      <c r="V50" s="376" t="s">
        <v>137</v>
      </c>
      <c r="W50" s="376" t="s">
        <v>137</v>
      </c>
      <c r="X50" s="376" t="s">
        <v>137</v>
      </c>
      <c r="Y50" s="376" t="s">
        <v>136</v>
      </c>
      <c r="Z50" s="376" t="s">
        <v>135</v>
      </c>
      <c r="AA50" s="376" t="s">
        <v>137</v>
      </c>
      <c r="AB50" s="376" t="s">
        <v>136</v>
      </c>
      <c r="AC50" s="376" t="s">
        <v>137</v>
      </c>
      <c r="AD50" s="376" t="s">
        <v>137</v>
      </c>
      <c r="AE50" s="376" t="s">
        <v>137</v>
      </c>
      <c r="AF50" s="376" t="s">
        <v>137</v>
      </c>
      <c r="AG50" s="376" t="s">
        <v>137</v>
      </c>
      <c r="AH50" s="376" t="s">
        <v>137</v>
      </c>
      <c r="AI50" s="376" t="s">
        <v>137</v>
      </c>
      <c r="AJ50" s="376" t="s">
        <v>137</v>
      </c>
      <c r="AK50" s="376" t="s">
        <v>137</v>
      </c>
      <c r="AL50" s="374" t="s">
        <v>137</v>
      </c>
      <c r="AM50" s="376" t="s">
        <v>135</v>
      </c>
      <c r="AN50" s="376" t="s">
        <v>137</v>
      </c>
      <c r="AO50" s="376" t="s">
        <v>137</v>
      </c>
      <c r="AP50" s="376" t="s">
        <v>137</v>
      </c>
      <c r="AQ50" s="376" t="s">
        <v>135</v>
      </c>
      <c r="AR50" s="376" t="s">
        <v>136</v>
      </c>
      <c r="AS50" s="376" t="s">
        <v>136</v>
      </c>
      <c r="AT50" s="376" t="s">
        <v>135</v>
      </c>
      <c r="AU50" s="376" t="s">
        <v>136</v>
      </c>
      <c r="AV50" s="377" t="s">
        <v>146</v>
      </c>
      <c r="AW50" s="378">
        <v>400000</v>
      </c>
      <c r="AX50" s="379" t="s">
        <v>1261</v>
      </c>
      <c r="AY50" s="380">
        <v>36</v>
      </c>
    </row>
    <row r="51" spans="1:52" ht="81.75" customHeight="1" x14ac:dyDescent="0.3">
      <c r="A51" s="399" t="s">
        <v>316</v>
      </c>
      <c r="B51" s="572">
        <f t="shared" si="0"/>
        <v>38</v>
      </c>
      <c r="C51" s="226" t="s">
        <v>317</v>
      </c>
      <c r="D51" s="227" t="s">
        <v>1289</v>
      </c>
      <c r="E51" s="228" t="s">
        <v>167</v>
      </c>
      <c r="F51" s="227" t="s">
        <v>319</v>
      </c>
      <c r="G51" s="409" t="s">
        <v>320</v>
      </c>
      <c r="H51" s="376" t="s">
        <v>145</v>
      </c>
      <c r="I51" s="376" t="s">
        <v>137</v>
      </c>
      <c r="J51" s="376" t="s">
        <v>137</v>
      </c>
      <c r="K51" s="376" t="s">
        <v>137</v>
      </c>
      <c r="L51" s="376" t="s">
        <v>137</v>
      </c>
      <c r="M51" s="376" t="s">
        <v>137</v>
      </c>
      <c r="N51" s="376" t="s">
        <v>137</v>
      </c>
      <c r="O51" s="376" t="s">
        <v>137</v>
      </c>
      <c r="P51" s="376" t="s">
        <v>137</v>
      </c>
      <c r="Q51" s="376" t="s">
        <v>137</v>
      </c>
      <c r="R51" s="376" t="s">
        <v>137</v>
      </c>
      <c r="S51" s="376" t="s">
        <v>145</v>
      </c>
      <c r="T51" s="376" t="s">
        <v>137</v>
      </c>
      <c r="U51" s="376" t="s">
        <v>137</v>
      </c>
      <c r="V51" s="376" t="s">
        <v>137</v>
      </c>
      <c r="W51" s="376" t="s">
        <v>137</v>
      </c>
      <c r="X51" s="376" t="s">
        <v>137</v>
      </c>
      <c r="Y51" s="376" t="s">
        <v>137</v>
      </c>
      <c r="Z51" s="376" t="s">
        <v>145</v>
      </c>
      <c r="AA51" s="376" t="s">
        <v>137</v>
      </c>
      <c r="AB51" s="376" t="s">
        <v>137</v>
      </c>
      <c r="AC51" s="376" t="s">
        <v>137</v>
      </c>
      <c r="AD51" s="376" t="s">
        <v>137</v>
      </c>
      <c r="AE51" s="376" t="s">
        <v>137</v>
      </c>
      <c r="AF51" s="376" t="s">
        <v>137</v>
      </c>
      <c r="AG51" s="376" t="s">
        <v>137</v>
      </c>
      <c r="AH51" s="376" t="s">
        <v>137</v>
      </c>
      <c r="AI51" s="376" t="s">
        <v>137</v>
      </c>
      <c r="AJ51" s="376" t="s">
        <v>137</v>
      </c>
      <c r="AK51" s="376" t="s">
        <v>137</v>
      </c>
      <c r="AL51" s="374" t="s">
        <v>137</v>
      </c>
      <c r="AM51" s="376" t="s">
        <v>145</v>
      </c>
      <c r="AN51" s="376" t="s">
        <v>137</v>
      </c>
      <c r="AO51" s="376" t="s">
        <v>137</v>
      </c>
      <c r="AP51" s="376" t="s">
        <v>137</v>
      </c>
      <c r="AQ51" s="376" t="s">
        <v>137</v>
      </c>
      <c r="AR51" s="376" t="s">
        <v>145</v>
      </c>
      <c r="AS51" s="376" t="s">
        <v>137</v>
      </c>
      <c r="AT51" s="376" t="s">
        <v>145</v>
      </c>
      <c r="AU51" s="376" t="s">
        <v>137</v>
      </c>
      <c r="AV51" s="377" t="s">
        <v>146</v>
      </c>
      <c r="AW51" s="378">
        <v>400000</v>
      </c>
      <c r="AX51" s="379" t="s">
        <v>1261</v>
      </c>
      <c r="AY51" s="380">
        <v>24</v>
      </c>
      <c r="AZ51" s="34"/>
    </row>
    <row r="52" spans="1:52" ht="45.75" customHeight="1" x14ac:dyDescent="0.3">
      <c r="A52" s="399" t="s">
        <v>321</v>
      </c>
      <c r="B52" s="572">
        <f t="shared" si="0"/>
        <v>39</v>
      </c>
      <c r="C52" s="226" t="s">
        <v>322</v>
      </c>
      <c r="D52" s="227" t="s">
        <v>1290</v>
      </c>
      <c r="E52" s="228" t="s">
        <v>167</v>
      </c>
      <c r="F52" s="227" t="s">
        <v>324</v>
      </c>
      <c r="G52" s="409" t="s">
        <v>325</v>
      </c>
      <c r="H52" s="376" t="s">
        <v>135</v>
      </c>
      <c r="I52" s="376" t="s">
        <v>136</v>
      </c>
      <c r="J52" s="376" t="s">
        <v>136</v>
      </c>
      <c r="K52" s="376" t="s">
        <v>136</v>
      </c>
      <c r="L52" s="376" t="s">
        <v>137</v>
      </c>
      <c r="M52" s="376" t="s">
        <v>137</v>
      </c>
      <c r="N52" s="376" t="s">
        <v>137</v>
      </c>
      <c r="O52" s="376" t="s">
        <v>137</v>
      </c>
      <c r="P52" s="376" t="s">
        <v>137</v>
      </c>
      <c r="Q52" s="376" t="s">
        <v>137</v>
      </c>
      <c r="R52" s="376" t="s">
        <v>137</v>
      </c>
      <c r="S52" s="376" t="s">
        <v>145</v>
      </c>
      <c r="T52" s="376" t="s">
        <v>137</v>
      </c>
      <c r="U52" s="376" t="s">
        <v>137</v>
      </c>
      <c r="V52" s="376" t="s">
        <v>137</v>
      </c>
      <c r="W52" s="376" t="s">
        <v>137</v>
      </c>
      <c r="X52" s="376" t="s">
        <v>137</v>
      </c>
      <c r="Y52" s="376" t="s">
        <v>137</v>
      </c>
      <c r="Z52" s="376" t="s">
        <v>145</v>
      </c>
      <c r="AA52" s="376" t="s">
        <v>145</v>
      </c>
      <c r="AB52" s="376" t="s">
        <v>137</v>
      </c>
      <c r="AC52" s="376" t="s">
        <v>137</v>
      </c>
      <c r="AD52" s="376" t="s">
        <v>137</v>
      </c>
      <c r="AE52" s="376" t="s">
        <v>137</v>
      </c>
      <c r="AF52" s="376" t="s">
        <v>137</v>
      </c>
      <c r="AG52" s="376" t="s">
        <v>137</v>
      </c>
      <c r="AH52" s="376" t="s">
        <v>137</v>
      </c>
      <c r="AI52" s="376" t="s">
        <v>137</v>
      </c>
      <c r="AJ52" s="376" t="s">
        <v>137</v>
      </c>
      <c r="AK52" s="376" t="s">
        <v>137</v>
      </c>
      <c r="AL52" s="374" t="s">
        <v>137</v>
      </c>
      <c r="AM52" s="376" t="s">
        <v>145</v>
      </c>
      <c r="AN52" s="376" t="s">
        <v>137</v>
      </c>
      <c r="AO52" s="376" t="s">
        <v>137</v>
      </c>
      <c r="AP52" s="376" t="s">
        <v>137</v>
      </c>
      <c r="AQ52" s="376" t="s">
        <v>135</v>
      </c>
      <c r="AR52" s="376" t="s">
        <v>145</v>
      </c>
      <c r="AS52" s="376" t="s">
        <v>137</v>
      </c>
      <c r="AT52" s="376" t="s">
        <v>145</v>
      </c>
      <c r="AU52" s="376" t="s">
        <v>137</v>
      </c>
      <c r="AV52" s="377" t="s">
        <v>138</v>
      </c>
      <c r="AW52" s="378">
        <v>300000</v>
      </c>
      <c r="AX52" s="379"/>
      <c r="AY52" s="380">
        <v>9</v>
      </c>
      <c r="AZ52" s="34"/>
    </row>
    <row r="53" spans="1:52" s="34" customFormat="1" ht="45" customHeight="1" x14ac:dyDescent="0.3">
      <c r="A53" s="399" t="s">
        <v>326</v>
      </c>
      <c r="B53" s="572">
        <f t="shared" si="0"/>
        <v>40</v>
      </c>
      <c r="C53" s="226" t="s">
        <v>327</v>
      </c>
      <c r="D53" s="227" t="s">
        <v>328</v>
      </c>
      <c r="E53" s="228" t="s">
        <v>167</v>
      </c>
      <c r="F53" s="227" t="s">
        <v>329</v>
      </c>
      <c r="G53" s="409" t="s">
        <v>330</v>
      </c>
      <c r="H53" s="376" t="s">
        <v>136</v>
      </c>
      <c r="I53" s="376" t="s">
        <v>145</v>
      </c>
      <c r="J53" s="376" t="s">
        <v>137</v>
      </c>
      <c r="K53" s="376" t="s">
        <v>137</v>
      </c>
      <c r="L53" s="376" t="s">
        <v>137</v>
      </c>
      <c r="M53" s="376" t="s">
        <v>137</v>
      </c>
      <c r="N53" s="376" t="s">
        <v>137</v>
      </c>
      <c r="O53" s="376" t="s">
        <v>137</v>
      </c>
      <c r="P53" s="376" t="s">
        <v>137</v>
      </c>
      <c r="Q53" s="376" t="s">
        <v>137</v>
      </c>
      <c r="R53" s="376" t="s">
        <v>137</v>
      </c>
      <c r="S53" s="376" t="s">
        <v>137</v>
      </c>
      <c r="T53" s="376" t="s">
        <v>137</v>
      </c>
      <c r="U53" s="376" t="s">
        <v>137</v>
      </c>
      <c r="V53" s="376" t="s">
        <v>137</v>
      </c>
      <c r="W53" s="376" t="s">
        <v>137</v>
      </c>
      <c r="X53" s="376" t="s">
        <v>137</v>
      </c>
      <c r="Y53" s="376" t="s">
        <v>137</v>
      </c>
      <c r="Z53" s="376" t="s">
        <v>137</v>
      </c>
      <c r="AA53" s="376" t="s">
        <v>137</v>
      </c>
      <c r="AB53" s="376" t="s">
        <v>137</v>
      </c>
      <c r="AC53" s="376" t="s">
        <v>137</v>
      </c>
      <c r="AD53" s="376" t="s">
        <v>137</v>
      </c>
      <c r="AE53" s="376" t="s">
        <v>137</v>
      </c>
      <c r="AF53" s="376" t="s">
        <v>137</v>
      </c>
      <c r="AG53" s="376" t="s">
        <v>137</v>
      </c>
      <c r="AH53" s="376" t="s">
        <v>145</v>
      </c>
      <c r="AI53" s="376" t="s">
        <v>137</v>
      </c>
      <c r="AJ53" s="376" t="s">
        <v>137</v>
      </c>
      <c r="AK53" s="376" t="s">
        <v>137</v>
      </c>
      <c r="AL53" s="374" t="s">
        <v>137</v>
      </c>
      <c r="AM53" s="376" t="s">
        <v>137</v>
      </c>
      <c r="AN53" s="376" t="s">
        <v>137</v>
      </c>
      <c r="AO53" s="376" t="s">
        <v>137</v>
      </c>
      <c r="AP53" s="376" t="s">
        <v>137</v>
      </c>
      <c r="AQ53" s="376" t="s">
        <v>137</v>
      </c>
      <c r="AR53" s="376" t="s">
        <v>137</v>
      </c>
      <c r="AS53" s="376" t="s">
        <v>137</v>
      </c>
      <c r="AT53" s="376" t="s">
        <v>137</v>
      </c>
      <c r="AU53" s="376" t="s">
        <v>137</v>
      </c>
      <c r="AV53" s="377" t="s">
        <v>190</v>
      </c>
      <c r="AW53" s="378">
        <v>10000</v>
      </c>
      <c r="AX53" s="379"/>
      <c r="AY53" s="380">
        <v>2</v>
      </c>
    </row>
    <row r="54" spans="1:52" ht="90.6" customHeight="1" x14ac:dyDescent="0.3">
      <c r="A54" s="399" t="s">
        <v>331</v>
      </c>
      <c r="B54" s="572">
        <f t="shared" si="0"/>
        <v>41</v>
      </c>
      <c r="C54" s="404" t="s">
        <v>332</v>
      </c>
      <c r="D54" s="227" t="s">
        <v>1291</v>
      </c>
      <c r="E54" s="228" t="s">
        <v>167</v>
      </c>
      <c r="F54" s="227" t="s">
        <v>1299</v>
      </c>
      <c r="G54" s="410" t="s">
        <v>1251</v>
      </c>
      <c r="H54" s="376" t="s">
        <v>145</v>
      </c>
      <c r="I54" s="376" t="s">
        <v>137</v>
      </c>
      <c r="J54" s="376" t="s">
        <v>137</v>
      </c>
      <c r="K54" s="376" t="s">
        <v>137</v>
      </c>
      <c r="L54" s="376" t="s">
        <v>137</v>
      </c>
      <c r="M54" s="376" t="s">
        <v>137</v>
      </c>
      <c r="N54" s="376" t="s">
        <v>137</v>
      </c>
      <c r="O54" s="376" t="s">
        <v>137</v>
      </c>
      <c r="P54" s="376" t="s">
        <v>137</v>
      </c>
      <c r="Q54" s="376" t="s">
        <v>137</v>
      </c>
      <c r="R54" s="376" t="s">
        <v>137</v>
      </c>
      <c r="S54" s="376" t="s">
        <v>145</v>
      </c>
      <c r="T54" s="376" t="s">
        <v>137</v>
      </c>
      <c r="U54" s="376" t="s">
        <v>137</v>
      </c>
      <c r="V54" s="376" t="s">
        <v>137</v>
      </c>
      <c r="W54" s="376" t="s">
        <v>137</v>
      </c>
      <c r="X54" s="376" t="s">
        <v>137</v>
      </c>
      <c r="Y54" s="376" t="s">
        <v>137</v>
      </c>
      <c r="Z54" s="376" t="s">
        <v>145</v>
      </c>
      <c r="AA54" s="376" t="s">
        <v>137</v>
      </c>
      <c r="AB54" s="376" t="s">
        <v>137</v>
      </c>
      <c r="AC54" s="376" t="s">
        <v>137</v>
      </c>
      <c r="AD54" s="376" t="s">
        <v>137</v>
      </c>
      <c r="AE54" s="376" t="s">
        <v>137</v>
      </c>
      <c r="AF54" s="376" t="s">
        <v>137</v>
      </c>
      <c r="AG54" s="376" t="s">
        <v>137</v>
      </c>
      <c r="AH54" s="376" t="s">
        <v>137</v>
      </c>
      <c r="AI54" s="376" t="s">
        <v>137</v>
      </c>
      <c r="AJ54" s="376" t="s">
        <v>137</v>
      </c>
      <c r="AK54" s="376" t="s">
        <v>137</v>
      </c>
      <c r="AL54" s="374" t="s">
        <v>137</v>
      </c>
      <c r="AM54" s="376" t="s">
        <v>145</v>
      </c>
      <c r="AN54" s="376" t="s">
        <v>137</v>
      </c>
      <c r="AO54" s="376" t="s">
        <v>137</v>
      </c>
      <c r="AP54" s="376" t="s">
        <v>137</v>
      </c>
      <c r="AQ54" s="376" t="s">
        <v>137</v>
      </c>
      <c r="AR54" s="376" t="s">
        <v>137</v>
      </c>
      <c r="AS54" s="376" t="s">
        <v>137</v>
      </c>
      <c r="AT54" s="376" t="s">
        <v>145</v>
      </c>
      <c r="AU54" s="376" t="s">
        <v>137</v>
      </c>
      <c r="AV54" s="377" t="s">
        <v>138</v>
      </c>
      <c r="AW54" s="378"/>
      <c r="AX54" s="379"/>
      <c r="AY54" s="380">
        <v>12</v>
      </c>
      <c r="AZ54" s="34"/>
    </row>
    <row r="55" spans="1:52" ht="78.75" customHeight="1" x14ac:dyDescent="0.3">
      <c r="A55" s="399" t="s">
        <v>336</v>
      </c>
      <c r="B55" s="572">
        <f t="shared" si="0"/>
        <v>42</v>
      </c>
      <c r="C55" s="226" t="s">
        <v>337</v>
      </c>
      <c r="D55" s="400" t="s">
        <v>338</v>
      </c>
      <c r="E55" s="228" t="s">
        <v>167</v>
      </c>
      <c r="F55" s="227" t="s">
        <v>339</v>
      </c>
      <c r="G55" s="410" t="s">
        <v>1248</v>
      </c>
      <c r="H55" s="376" t="s">
        <v>145</v>
      </c>
      <c r="I55" s="376" t="s">
        <v>145</v>
      </c>
      <c r="J55" s="376" t="s">
        <v>137</v>
      </c>
      <c r="K55" s="376" t="s">
        <v>137</v>
      </c>
      <c r="L55" s="376" t="s">
        <v>137</v>
      </c>
      <c r="M55" s="376" t="s">
        <v>137</v>
      </c>
      <c r="N55" s="376" t="s">
        <v>137</v>
      </c>
      <c r="O55" s="376" t="s">
        <v>137</v>
      </c>
      <c r="P55" s="376" t="s">
        <v>137</v>
      </c>
      <c r="Q55" s="376" t="s">
        <v>137</v>
      </c>
      <c r="R55" s="376" t="s">
        <v>137</v>
      </c>
      <c r="S55" s="376" t="s">
        <v>137</v>
      </c>
      <c r="T55" s="376" t="s">
        <v>137</v>
      </c>
      <c r="U55" s="376" t="s">
        <v>137</v>
      </c>
      <c r="V55" s="376" t="s">
        <v>137</v>
      </c>
      <c r="W55" s="376" t="s">
        <v>137</v>
      </c>
      <c r="X55" s="376" t="s">
        <v>137</v>
      </c>
      <c r="Y55" s="376" t="s">
        <v>145</v>
      </c>
      <c r="Z55" s="376" t="s">
        <v>137</v>
      </c>
      <c r="AA55" s="376" t="s">
        <v>137</v>
      </c>
      <c r="AB55" s="376" t="s">
        <v>137</v>
      </c>
      <c r="AC55" s="376" t="s">
        <v>137</v>
      </c>
      <c r="AD55" s="376" t="s">
        <v>137</v>
      </c>
      <c r="AE55" s="376" t="s">
        <v>137</v>
      </c>
      <c r="AF55" s="376" t="s">
        <v>137</v>
      </c>
      <c r="AG55" s="376" t="s">
        <v>137</v>
      </c>
      <c r="AH55" s="376" t="s">
        <v>137</v>
      </c>
      <c r="AI55" s="376" t="s">
        <v>137</v>
      </c>
      <c r="AJ55" s="376" t="s">
        <v>137</v>
      </c>
      <c r="AK55" s="376" t="s">
        <v>137</v>
      </c>
      <c r="AL55" s="374" t="s">
        <v>137</v>
      </c>
      <c r="AM55" s="376" t="s">
        <v>137</v>
      </c>
      <c r="AN55" s="376" t="s">
        <v>137</v>
      </c>
      <c r="AO55" s="376" t="s">
        <v>137</v>
      </c>
      <c r="AP55" s="376" t="s">
        <v>137</v>
      </c>
      <c r="AQ55" s="376" t="s">
        <v>137</v>
      </c>
      <c r="AR55" s="376" t="s">
        <v>137</v>
      </c>
      <c r="AS55" s="376" t="s">
        <v>137</v>
      </c>
      <c r="AT55" s="376" t="s">
        <v>137</v>
      </c>
      <c r="AU55" s="376" t="s">
        <v>137</v>
      </c>
      <c r="AV55" s="377" t="s">
        <v>190</v>
      </c>
      <c r="AW55" s="378">
        <v>10000</v>
      </c>
      <c r="AX55" s="379"/>
      <c r="AY55" s="380">
        <v>3</v>
      </c>
      <c r="AZ55" s="432"/>
    </row>
    <row r="56" spans="1:52" ht="86.45" customHeight="1" x14ac:dyDescent="0.3">
      <c r="A56" s="399" t="s">
        <v>341</v>
      </c>
      <c r="B56" s="572">
        <f t="shared" si="0"/>
        <v>43</v>
      </c>
      <c r="C56" s="226" t="s">
        <v>342</v>
      </c>
      <c r="D56" s="227" t="s">
        <v>343</v>
      </c>
      <c r="E56" s="228" t="s">
        <v>167</v>
      </c>
      <c r="F56" s="227" t="s">
        <v>344</v>
      </c>
      <c r="G56" s="409" t="s">
        <v>345</v>
      </c>
      <c r="H56" s="376" t="s">
        <v>137</v>
      </c>
      <c r="I56" s="376" t="s">
        <v>145</v>
      </c>
      <c r="J56" s="376" t="s">
        <v>137</v>
      </c>
      <c r="K56" s="376" t="s">
        <v>137</v>
      </c>
      <c r="L56" s="376" t="s">
        <v>137</v>
      </c>
      <c r="M56" s="376" t="s">
        <v>137</v>
      </c>
      <c r="N56" s="376" t="s">
        <v>137</v>
      </c>
      <c r="O56" s="376" t="s">
        <v>137</v>
      </c>
      <c r="P56" s="376" t="s">
        <v>137</v>
      </c>
      <c r="Q56" s="376" t="s">
        <v>137</v>
      </c>
      <c r="R56" s="376" t="s">
        <v>137</v>
      </c>
      <c r="S56" s="376" t="s">
        <v>137</v>
      </c>
      <c r="T56" s="376" t="s">
        <v>137</v>
      </c>
      <c r="U56" s="376" t="s">
        <v>137</v>
      </c>
      <c r="V56" s="376" t="s">
        <v>137</v>
      </c>
      <c r="W56" s="376" t="s">
        <v>137</v>
      </c>
      <c r="X56" s="376" t="s">
        <v>137</v>
      </c>
      <c r="Y56" s="376" t="s">
        <v>137</v>
      </c>
      <c r="Z56" s="376" t="s">
        <v>137</v>
      </c>
      <c r="AA56" s="376" t="s">
        <v>137</v>
      </c>
      <c r="AB56" s="376" t="s">
        <v>137</v>
      </c>
      <c r="AC56" s="376" t="s">
        <v>137</v>
      </c>
      <c r="AD56" s="376" t="s">
        <v>137</v>
      </c>
      <c r="AE56" s="376" t="s">
        <v>137</v>
      </c>
      <c r="AF56" s="376" t="s">
        <v>137</v>
      </c>
      <c r="AG56" s="376" t="s">
        <v>137</v>
      </c>
      <c r="AH56" s="376" t="s">
        <v>145</v>
      </c>
      <c r="AI56" s="376" t="s">
        <v>145</v>
      </c>
      <c r="AJ56" s="376" t="s">
        <v>137</v>
      </c>
      <c r="AK56" s="376" t="s">
        <v>137</v>
      </c>
      <c r="AL56" s="374" t="s">
        <v>137</v>
      </c>
      <c r="AM56" s="376" t="s">
        <v>137</v>
      </c>
      <c r="AN56" s="376" t="s">
        <v>137</v>
      </c>
      <c r="AO56" s="376" t="s">
        <v>137</v>
      </c>
      <c r="AP56" s="376" t="s">
        <v>137</v>
      </c>
      <c r="AQ56" s="376" t="s">
        <v>137</v>
      </c>
      <c r="AR56" s="376" t="s">
        <v>137</v>
      </c>
      <c r="AS56" s="376" t="s">
        <v>137</v>
      </c>
      <c r="AT56" s="376" t="s">
        <v>137</v>
      </c>
      <c r="AU56" s="376" t="s">
        <v>137</v>
      </c>
      <c r="AV56" s="377" t="s">
        <v>190</v>
      </c>
      <c r="AW56" s="378">
        <v>10000</v>
      </c>
      <c r="AX56" s="379"/>
      <c r="AY56" s="380">
        <v>2</v>
      </c>
      <c r="AZ56" s="34"/>
    </row>
    <row r="57" spans="1:52" ht="75.75" customHeight="1" x14ac:dyDescent="0.3">
      <c r="A57" s="399" t="s">
        <v>346</v>
      </c>
      <c r="B57" s="572">
        <f t="shared" si="0"/>
        <v>44</v>
      </c>
      <c r="C57" s="226" t="s">
        <v>347</v>
      </c>
      <c r="D57" s="400" t="s">
        <v>1292</v>
      </c>
      <c r="E57" s="228" t="s">
        <v>167</v>
      </c>
      <c r="F57" s="405" t="s">
        <v>349</v>
      </c>
      <c r="G57" s="409" t="s">
        <v>350</v>
      </c>
      <c r="H57" s="376" t="s">
        <v>135</v>
      </c>
      <c r="I57" s="376" t="s">
        <v>137</v>
      </c>
      <c r="J57" s="376" t="s">
        <v>137</v>
      </c>
      <c r="K57" s="376" t="s">
        <v>137</v>
      </c>
      <c r="L57" s="376" t="s">
        <v>137</v>
      </c>
      <c r="M57" s="376" t="s">
        <v>137</v>
      </c>
      <c r="N57" s="376" t="s">
        <v>137</v>
      </c>
      <c r="O57" s="376" t="s">
        <v>137</v>
      </c>
      <c r="P57" s="376" t="s">
        <v>137</v>
      </c>
      <c r="Q57" s="376" t="s">
        <v>137</v>
      </c>
      <c r="R57" s="376" t="s">
        <v>136</v>
      </c>
      <c r="S57" s="376" t="s">
        <v>145</v>
      </c>
      <c r="T57" s="376" t="s">
        <v>137</v>
      </c>
      <c r="U57" s="376" t="s">
        <v>136</v>
      </c>
      <c r="V57" s="376" t="s">
        <v>137</v>
      </c>
      <c r="W57" s="376" t="s">
        <v>137</v>
      </c>
      <c r="X57" s="376" t="s">
        <v>137</v>
      </c>
      <c r="Y57" s="376" t="s">
        <v>136</v>
      </c>
      <c r="Z57" s="376" t="s">
        <v>135</v>
      </c>
      <c r="AA57" s="376" t="s">
        <v>137</v>
      </c>
      <c r="AB57" s="376" t="s">
        <v>137</v>
      </c>
      <c r="AC57" s="376" t="s">
        <v>137</v>
      </c>
      <c r="AD57" s="376" t="s">
        <v>137</v>
      </c>
      <c r="AE57" s="376" t="s">
        <v>137</v>
      </c>
      <c r="AF57" s="376" t="s">
        <v>137</v>
      </c>
      <c r="AG57" s="376" t="s">
        <v>137</v>
      </c>
      <c r="AH57" s="376" t="s">
        <v>137</v>
      </c>
      <c r="AI57" s="376" t="s">
        <v>137</v>
      </c>
      <c r="AJ57" s="376" t="s">
        <v>137</v>
      </c>
      <c r="AK57" s="376" t="s">
        <v>137</v>
      </c>
      <c r="AL57" s="374" t="s">
        <v>137</v>
      </c>
      <c r="AM57" s="376" t="s">
        <v>135</v>
      </c>
      <c r="AN57" s="376" t="s">
        <v>137</v>
      </c>
      <c r="AO57" s="376" t="s">
        <v>137</v>
      </c>
      <c r="AP57" s="376" t="s">
        <v>137</v>
      </c>
      <c r="AQ57" s="376" t="s">
        <v>136</v>
      </c>
      <c r="AR57" s="376" t="s">
        <v>136</v>
      </c>
      <c r="AS57" s="376" t="s">
        <v>136</v>
      </c>
      <c r="AT57" s="376" t="s">
        <v>135</v>
      </c>
      <c r="AU57" s="376" t="s">
        <v>136</v>
      </c>
      <c r="AV57" s="377" t="s">
        <v>146</v>
      </c>
      <c r="AW57" s="378">
        <v>400000</v>
      </c>
      <c r="AX57" s="379" t="s">
        <v>1261</v>
      </c>
      <c r="AY57" s="380">
        <v>24</v>
      </c>
      <c r="AZ57" s="34"/>
    </row>
    <row r="58" spans="1:52" s="34" customFormat="1" ht="90" customHeight="1" x14ac:dyDescent="0.3">
      <c r="A58" s="399" t="s">
        <v>351</v>
      </c>
      <c r="B58" s="572">
        <f t="shared" si="0"/>
        <v>45</v>
      </c>
      <c r="C58" s="226" t="s">
        <v>352</v>
      </c>
      <c r="D58" s="227" t="s">
        <v>353</v>
      </c>
      <c r="E58" s="228" t="s">
        <v>167</v>
      </c>
      <c r="F58" s="227" t="s">
        <v>354</v>
      </c>
      <c r="G58" s="409" t="s">
        <v>355</v>
      </c>
      <c r="H58" s="376" t="s">
        <v>137</v>
      </c>
      <c r="I58" s="376" t="s">
        <v>145</v>
      </c>
      <c r="J58" s="376" t="s">
        <v>136</v>
      </c>
      <c r="K58" s="376" t="s">
        <v>137</v>
      </c>
      <c r="L58" s="376" t="s">
        <v>137</v>
      </c>
      <c r="M58" s="376" t="s">
        <v>137</v>
      </c>
      <c r="N58" s="376" t="s">
        <v>137</v>
      </c>
      <c r="O58" s="376" t="s">
        <v>137</v>
      </c>
      <c r="P58" s="376" t="s">
        <v>137</v>
      </c>
      <c r="Q58" s="376" t="s">
        <v>137</v>
      </c>
      <c r="R58" s="376" t="s">
        <v>137</v>
      </c>
      <c r="S58" s="376" t="s">
        <v>137</v>
      </c>
      <c r="T58" s="376" t="s">
        <v>137</v>
      </c>
      <c r="U58" s="376" t="s">
        <v>137</v>
      </c>
      <c r="V58" s="376" t="s">
        <v>137</v>
      </c>
      <c r="W58" s="376" t="s">
        <v>137</v>
      </c>
      <c r="X58" s="376" t="s">
        <v>137</v>
      </c>
      <c r="Y58" s="376" t="s">
        <v>137</v>
      </c>
      <c r="Z58" s="376" t="s">
        <v>137</v>
      </c>
      <c r="AA58" s="376" t="s">
        <v>137</v>
      </c>
      <c r="AB58" s="376" t="s">
        <v>137</v>
      </c>
      <c r="AC58" s="376" t="s">
        <v>137</v>
      </c>
      <c r="AD58" s="376" t="s">
        <v>137</v>
      </c>
      <c r="AE58" s="376" t="s">
        <v>137</v>
      </c>
      <c r="AF58" s="376" t="s">
        <v>137</v>
      </c>
      <c r="AG58" s="376" t="s">
        <v>137</v>
      </c>
      <c r="AH58" s="376" t="s">
        <v>145</v>
      </c>
      <c r="AI58" s="376" t="s">
        <v>136</v>
      </c>
      <c r="AJ58" s="376" t="s">
        <v>136</v>
      </c>
      <c r="AK58" s="376" t="s">
        <v>136</v>
      </c>
      <c r="AL58" s="374" t="s">
        <v>137</v>
      </c>
      <c r="AM58" s="376" t="s">
        <v>137</v>
      </c>
      <c r="AN58" s="376" t="s">
        <v>137</v>
      </c>
      <c r="AO58" s="376" t="s">
        <v>137</v>
      </c>
      <c r="AP58" s="376" t="s">
        <v>137</v>
      </c>
      <c r="AQ58" s="376" t="s">
        <v>137</v>
      </c>
      <c r="AR58" s="376" t="s">
        <v>137</v>
      </c>
      <c r="AS58" s="376" t="s">
        <v>137</v>
      </c>
      <c r="AT58" s="376" t="s">
        <v>137</v>
      </c>
      <c r="AU58" s="376" t="s">
        <v>137</v>
      </c>
      <c r="AV58" s="377" t="s">
        <v>190</v>
      </c>
      <c r="AW58" s="378">
        <v>10000</v>
      </c>
      <c r="AX58" s="379"/>
      <c r="AY58" s="380">
        <v>2</v>
      </c>
    </row>
    <row r="59" spans="1:52" ht="93" customHeight="1" x14ac:dyDescent="0.3">
      <c r="A59" s="399" t="s">
        <v>356</v>
      </c>
      <c r="B59" s="572">
        <f t="shared" si="0"/>
        <v>46</v>
      </c>
      <c r="C59" s="404" t="s">
        <v>1300</v>
      </c>
      <c r="D59" s="227" t="s">
        <v>358</v>
      </c>
      <c r="E59" s="228" t="s">
        <v>359</v>
      </c>
      <c r="F59" s="227" t="s">
        <v>1250</v>
      </c>
      <c r="G59" s="410" t="s">
        <v>1249</v>
      </c>
      <c r="H59" s="376" t="s">
        <v>145</v>
      </c>
      <c r="I59" s="376" t="s">
        <v>145</v>
      </c>
      <c r="J59" s="376" t="s">
        <v>145</v>
      </c>
      <c r="K59" s="376" t="s">
        <v>145</v>
      </c>
      <c r="L59" s="376" t="s">
        <v>145</v>
      </c>
      <c r="M59" s="376" t="s">
        <v>145</v>
      </c>
      <c r="N59" s="376" t="s">
        <v>145</v>
      </c>
      <c r="O59" s="376" t="s">
        <v>145</v>
      </c>
      <c r="P59" s="376" t="s">
        <v>137</v>
      </c>
      <c r="Q59" s="376" t="s">
        <v>145</v>
      </c>
      <c r="R59" s="376" t="s">
        <v>137</v>
      </c>
      <c r="S59" s="376" t="s">
        <v>145</v>
      </c>
      <c r="T59" s="376" t="s">
        <v>137</v>
      </c>
      <c r="U59" s="376" t="s">
        <v>137</v>
      </c>
      <c r="V59" s="376" t="s">
        <v>137</v>
      </c>
      <c r="W59" s="376" t="s">
        <v>137</v>
      </c>
      <c r="X59" s="376" t="s">
        <v>137</v>
      </c>
      <c r="Y59" s="376" t="s">
        <v>145</v>
      </c>
      <c r="Z59" s="376" t="s">
        <v>145</v>
      </c>
      <c r="AA59" s="376" t="s">
        <v>145</v>
      </c>
      <c r="AB59" s="376" t="s">
        <v>145</v>
      </c>
      <c r="AC59" s="376" t="s">
        <v>137</v>
      </c>
      <c r="AD59" s="376" t="s">
        <v>137</v>
      </c>
      <c r="AE59" s="376" t="s">
        <v>145</v>
      </c>
      <c r="AF59" s="376" t="s">
        <v>137</v>
      </c>
      <c r="AG59" s="376" t="s">
        <v>137</v>
      </c>
      <c r="AH59" s="376" t="s">
        <v>137</v>
      </c>
      <c r="AI59" s="376" t="s">
        <v>137</v>
      </c>
      <c r="AJ59" s="376" t="s">
        <v>137</v>
      </c>
      <c r="AK59" s="376" t="s">
        <v>145</v>
      </c>
      <c r="AL59" s="374" t="s">
        <v>145</v>
      </c>
      <c r="AM59" s="376" t="s">
        <v>145</v>
      </c>
      <c r="AN59" s="376" t="s">
        <v>145</v>
      </c>
      <c r="AO59" s="376" t="s">
        <v>145</v>
      </c>
      <c r="AP59" s="376" t="s">
        <v>137</v>
      </c>
      <c r="AQ59" s="376" t="s">
        <v>145</v>
      </c>
      <c r="AR59" s="376" t="s">
        <v>145</v>
      </c>
      <c r="AS59" s="376" t="s">
        <v>145</v>
      </c>
      <c r="AT59" s="376" t="s">
        <v>145</v>
      </c>
      <c r="AU59" s="376" t="s">
        <v>145</v>
      </c>
      <c r="AV59" s="377" t="s">
        <v>146</v>
      </c>
      <c r="AW59" s="378" t="s">
        <v>362</v>
      </c>
      <c r="AX59" s="379"/>
      <c r="AY59" s="380">
        <v>60</v>
      </c>
      <c r="AZ59" s="34"/>
    </row>
    <row r="60" spans="1:52" ht="68.25" customHeight="1" x14ac:dyDescent="0.3">
      <c r="A60" s="399" t="s">
        <v>364</v>
      </c>
      <c r="B60" s="572">
        <f t="shared" si="0"/>
        <v>47</v>
      </c>
      <c r="C60" s="404" t="s">
        <v>1262</v>
      </c>
      <c r="D60" s="227" t="s">
        <v>1301</v>
      </c>
      <c r="E60" s="228" t="s">
        <v>142</v>
      </c>
      <c r="F60" s="227" t="s">
        <v>366</v>
      </c>
      <c r="G60" s="409" t="s">
        <v>367</v>
      </c>
      <c r="H60" s="376" t="s">
        <v>145</v>
      </c>
      <c r="I60" s="376" t="s">
        <v>145</v>
      </c>
      <c r="J60" s="376" t="s">
        <v>137</v>
      </c>
      <c r="K60" s="376" t="s">
        <v>145</v>
      </c>
      <c r="L60" s="376" t="s">
        <v>145</v>
      </c>
      <c r="M60" s="376" t="s">
        <v>137</v>
      </c>
      <c r="N60" s="376" t="s">
        <v>137</v>
      </c>
      <c r="O60" s="376" t="s">
        <v>137</v>
      </c>
      <c r="P60" s="376" t="s">
        <v>137</v>
      </c>
      <c r="Q60" s="376" t="s">
        <v>137</v>
      </c>
      <c r="R60" s="376" t="s">
        <v>137</v>
      </c>
      <c r="S60" s="376" t="s">
        <v>145</v>
      </c>
      <c r="T60" s="376" t="s">
        <v>137</v>
      </c>
      <c r="U60" s="376" t="s">
        <v>137</v>
      </c>
      <c r="V60" s="376" t="s">
        <v>145</v>
      </c>
      <c r="W60" s="376" t="s">
        <v>137</v>
      </c>
      <c r="X60" s="376" t="s">
        <v>137</v>
      </c>
      <c r="Y60" s="376" t="s">
        <v>145</v>
      </c>
      <c r="Z60" s="376" t="s">
        <v>145</v>
      </c>
      <c r="AA60" s="376" t="s">
        <v>145</v>
      </c>
      <c r="AB60" s="376" t="s">
        <v>145</v>
      </c>
      <c r="AC60" s="376" t="s">
        <v>137</v>
      </c>
      <c r="AD60" s="376" t="s">
        <v>145</v>
      </c>
      <c r="AE60" s="376" t="s">
        <v>137</v>
      </c>
      <c r="AF60" s="376" t="s">
        <v>137</v>
      </c>
      <c r="AG60" s="376" t="s">
        <v>137</v>
      </c>
      <c r="AH60" s="376" t="s">
        <v>137</v>
      </c>
      <c r="AI60" s="376" t="s">
        <v>137</v>
      </c>
      <c r="AJ60" s="376" t="s">
        <v>137</v>
      </c>
      <c r="AK60" s="376" t="s">
        <v>137</v>
      </c>
      <c r="AL60" s="374" t="s">
        <v>137</v>
      </c>
      <c r="AM60" s="376" t="s">
        <v>145</v>
      </c>
      <c r="AN60" s="376" t="s">
        <v>137</v>
      </c>
      <c r="AO60" s="376" t="s">
        <v>137</v>
      </c>
      <c r="AP60" s="376" t="s">
        <v>145</v>
      </c>
      <c r="AQ60" s="376" t="s">
        <v>137</v>
      </c>
      <c r="AR60" s="376" t="s">
        <v>145</v>
      </c>
      <c r="AS60" s="376" t="s">
        <v>137</v>
      </c>
      <c r="AT60" s="376" t="s">
        <v>145</v>
      </c>
      <c r="AU60" s="376" t="s">
        <v>145</v>
      </c>
      <c r="AV60" s="377" t="s">
        <v>146</v>
      </c>
      <c r="AW60" s="378" t="s">
        <v>362</v>
      </c>
      <c r="AX60" s="379"/>
      <c r="AY60" s="380">
        <v>24</v>
      </c>
      <c r="AZ60" s="34"/>
    </row>
    <row r="61" spans="1:52" ht="81.75" customHeight="1" x14ac:dyDescent="0.3">
      <c r="A61" s="399" t="s">
        <v>368</v>
      </c>
      <c r="B61" s="572">
        <f t="shared" si="0"/>
        <v>48</v>
      </c>
      <c r="C61" s="404" t="s">
        <v>1263</v>
      </c>
      <c r="D61" s="227" t="s">
        <v>1293</v>
      </c>
      <c r="E61" s="228" t="s">
        <v>167</v>
      </c>
      <c r="F61" s="227" t="s">
        <v>371</v>
      </c>
      <c r="G61" s="409" t="s">
        <v>372</v>
      </c>
      <c r="H61" s="376" t="s">
        <v>145</v>
      </c>
      <c r="I61" s="376" t="s">
        <v>145</v>
      </c>
      <c r="J61" s="376" t="s">
        <v>137</v>
      </c>
      <c r="K61" s="376" t="s">
        <v>145</v>
      </c>
      <c r="L61" s="376" t="s">
        <v>145</v>
      </c>
      <c r="M61" s="376" t="s">
        <v>137</v>
      </c>
      <c r="N61" s="376" t="s">
        <v>137</v>
      </c>
      <c r="O61" s="376" t="s">
        <v>137</v>
      </c>
      <c r="P61" s="376" t="s">
        <v>137</v>
      </c>
      <c r="Q61" s="376" t="s">
        <v>145</v>
      </c>
      <c r="R61" s="376" t="s">
        <v>137</v>
      </c>
      <c r="S61" s="376" t="s">
        <v>145</v>
      </c>
      <c r="T61" s="376" t="s">
        <v>137</v>
      </c>
      <c r="U61" s="376" t="s">
        <v>137</v>
      </c>
      <c r="V61" s="376" t="s">
        <v>137</v>
      </c>
      <c r="W61" s="376" t="s">
        <v>145</v>
      </c>
      <c r="X61" s="376" t="s">
        <v>137</v>
      </c>
      <c r="Y61" s="376" t="s">
        <v>145</v>
      </c>
      <c r="Z61" s="376" t="s">
        <v>145</v>
      </c>
      <c r="AA61" s="376" t="s">
        <v>137</v>
      </c>
      <c r="AB61" s="376" t="s">
        <v>145</v>
      </c>
      <c r="AC61" s="376" t="s">
        <v>137</v>
      </c>
      <c r="AD61" s="376" t="s">
        <v>137</v>
      </c>
      <c r="AE61" s="376" t="s">
        <v>137</v>
      </c>
      <c r="AF61" s="376" t="s">
        <v>137</v>
      </c>
      <c r="AG61" s="376" t="s">
        <v>137</v>
      </c>
      <c r="AH61" s="376" t="s">
        <v>137</v>
      </c>
      <c r="AI61" s="376" t="s">
        <v>137</v>
      </c>
      <c r="AJ61" s="376" t="s">
        <v>137</v>
      </c>
      <c r="AK61" s="376" t="s">
        <v>137</v>
      </c>
      <c r="AL61" s="374" t="s">
        <v>137</v>
      </c>
      <c r="AM61" s="376" t="s">
        <v>145</v>
      </c>
      <c r="AN61" s="376" t="s">
        <v>137</v>
      </c>
      <c r="AO61" s="376" t="s">
        <v>137</v>
      </c>
      <c r="AP61" s="376" t="s">
        <v>137</v>
      </c>
      <c r="AQ61" s="376" t="s">
        <v>137</v>
      </c>
      <c r="AR61" s="376" t="s">
        <v>145</v>
      </c>
      <c r="AS61" s="376" t="s">
        <v>137</v>
      </c>
      <c r="AT61" s="376" t="s">
        <v>137</v>
      </c>
      <c r="AU61" s="376" t="s">
        <v>145</v>
      </c>
      <c r="AV61" s="377" t="s">
        <v>285</v>
      </c>
      <c r="AW61" s="378" t="s">
        <v>362</v>
      </c>
      <c r="AX61" s="379"/>
      <c r="AY61" s="380">
        <v>12</v>
      </c>
      <c r="AZ61" s="34"/>
    </row>
    <row r="62" spans="1:52" ht="79.5" customHeight="1" x14ac:dyDescent="0.3">
      <c r="A62" s="399" t="s">
        <v>373</v>
      </c>
      <c r="B62" s="572">
        <f t="shared" si="0"/>
        <v>49</v>
      </c>
      <c r="C62" s="404" t="s">
        <v>1264</v>
      </c>
      <c r="D62" s="227" t="s">
        <v>375</v>
      </c>
      <c r="E62" s="228" t="s">
        <v>167</v>
      </c>
      <c r="F62" s="227" t="s">
        <v>376</v>
      </c>
      <c r="G62" s="409" t="s">
        <v>377</v>
      </c>
      <c r="H62" s="376" t="s">
        <v>145</v>
      </c>
      <c r="I62" s="376" t="s">
        <v>137</v>
      </c>
      <c r="J62" s="376" t="s">
        <v>145</v>
      </c>
      <c r="K62" s="376" t="s">
        <v>137</v>
      </c>
      <c r="L62" s="376" t="s">
        <v>137</v>
      </c>
      <c r="M62" s="376" t="s">
        <v>137</v>
      </c>
      <c r="N62" s="376" t="s">
        <v>137</v>
      </c>
      <c r="O62" s="376" t="s">
        <v>137</v>
      </c>
      <c r="P62" s="376" t="s">
        <v>137</v>
      </c>
      <c r="Q62" s="376" t="s">
        <v>137</v>
      </c>
      <c r="R62" s="376" t="s">
        <v>137</v>
      </c>
      <c r="S62" s="376" t="s">
        <v>137</v>
      </c>
      <c r="T62" s="376" t="s">
        <v>137</v>
      </c>
      <c r="U62" s="376" t="s">
        <v>137</v>
      </c>
      <c r="V62" s="376" t="s">
        <v>137</v>
      </c>
      <c r="W62" s="376" t="s">
        <v>137</v>
      </c>
      <c r="X62" s="376" t="s">
        <v>137</v>
      </c>
      <c r="Y62" s="376" t="s">
        <v>137</v>
      </c>
      <c r="Z62" s="376" t="s">
        <v>137</v>
      </c>
      <c r="AA62" s="376" t="s">
        <v>137</v>
      </c>
      <c r="AB62" s="376" t="s">
        <v>137</v>
      </c>
      <c r="AC62" s="376" t="s">
        <v>137</v>
      </c>
      <c r="AD62" s="376" t="s">
        <v>137</v>
      </c>
      <c r="AE62" s="376" t="s">
        <v>135</v>
      </c>
      <c r="AF62" s="376" t="s">
        <v>137</v>
      </c>
      <c r="AG62" s="376" t="s">
        <v>137</v>
      </c>
      <c r="AH62" s="376" t="s">
        <v>137</v>
      </c>
      <c r="AI62" s="376" t="s">
        <v>137</v>
      </c>
      <c r="AJ62" s="376" t="s">
        <v>137</v>
      </c>
      <c r="AK62" s="376" t="s">
        <v>137</v>
      </c>
      <c r="AL62" s="374" t="s">
        <v>137</v>
      </c>
      <c r="AM62" s="376" t="s">
        <v>137</v>
      </c>
      <c r="AN62" s="376" t="s">
        <v>136</v>
      </c>
      <c r="AO62" s="376" t="s">
        <v>137</v>
      </c>
      <c r="AP62" s="376" t="s">
        <v>137</v>
      </c>
      <c r="AQ62" s="376" t="s">
        <v>135</v>
      </c>
      <c r="AR62" s="376" t="s">
        <v>137</v>
      </c>
      <c r="AS62" s="376" t="s">
        <v>137</v>
      </c>
      <c r="AT62" s="376" t="s">
        <v>145</v>
      </c>
      <c r="AU62" s="376" t="s">
        <v>145</v>
      </c>
      <c r="AV62" s="377" t="s">
        <v>285</v>
      </c>
      <c r="AW62" s="378" t="s">
        <v>362</v>
      </c>
      <c r="AX62" s="379"/>
      <c r="AY62" s="380">
        <v>12</v>
      </c>
      <c r="AZ62" s="34"/>
    </row>
    <row r="63" spans="1:52" ht="54" customHeight="1" x14ac:dyDescent="0.3">
      <c r="A63" s="399" t="s">
        <v>378</v>
      </c>
      <c r="B63" s="572">
        <f t="shared" si="0"/>
        <v>50</v>
      </c>
      <c r="C63" s="229" t="s">
        <v>1265</v>
      </c>
      <c r="D63" s="229" t="s">
        <v>380</v>
      </c>
      <c r="E63" s="228" t="s">
        <v>167</v>
      </c>
      <c r="F63" s="227" t="s">
        <v>381</v>
      </c>
      <c r="G63" s="409" t="s">
        <v>382</v>
      </c>
      <c r="H63" s="376" t="s">
        <v>145</v>
      </c>
      <c r="I63" s="376" t="s">
        <v>145</v>
      </c>
      <c r="J63" s="376" t="s">
        <v>145</v>
      </c>
      <c r="K63" s="376" t="s">
        <v>137</v>
      </c>
      <c r="L63" s="376" t="s">
        <v>137</v>
      </c>
      <c r="M63" s="376" t="s">
        <v>137</v>
      </c>
      <c r="N63" s="376" t="s">
        <v>137</v>
      </c>
      <c r="O63" s="376" t="s">
        <v>137</v>
      </c>
      <c r="P63" s="376" t="s">
        <v>137</v>
      </c>
      <c r="Q63" s="376" t="s">
        <v>137</v>
      </c>
      <c r="R63" s="376" t="s">
        <v>137</v>
      </c>
      <c r="S63" s="376" t="s">
        <v>145</v>
      </c>
      <c r="T63" s="376" t="s">
        <v>137</v>
      </c>
      <c r="U63" s="376" t="s">
        <v>137</v>
      </c>
      <c r="V63" s="376" t="s">
        <v>145</v>
      </c>
      <c r="W63" s="376" t="s">
        <v>137</v>
      </c>
      <c r="X63" s="376" t="s">
        <v>137</v>
      </c>
      <c r="Y63" s="376" t="s">
        <v>145</v>
      </c>
      <c r="Z63" s="376" t="s">
        <v>137</v>
      </c>
      <c r="AA63" s="376" t="s">
        <v>137</v>
      </c>
      <c r="AB63" s="376" t="s">
        <v>137</v>
      </c>
      <c r="AC63" s="376" t="s">
        <v>137</v>
      </c>
      <c r="AD63" s="376" t="s">
        <v>137</v>
      </c>
      <c r="AE63" s="376" t="s">
        <v>137</v>
      </c>
      <c r="AF63" s="376" t="s">
        <v>137</v>
      </c>
      <c r="AG63" s="376" t="s">
        <v>137</v>
      </c>
      <c r="AH63" s="376" t="s">
        <v>137</v>
      </c>
      <c r="AI63" s="376" t="s">
        <v>137</v>
      </c>
      <c r="AJ63" s="376" t="s">
        <v>137</v>
      </c>
      <c r="AK63" s="376" t="s">
        <v>137</v>
      </c>
      <c r="AL63" s="374" t="s">
        <v>137</v>
      </c>
      <c r="AM63" s="376" t="s">
        <v>145</v>
      </c>
      <c r="AN63" s="376" t="s">
        <v>137</v>
      </c>
      <c r="AO63" s="376" t="s">
        <v>137</v>
      </c>
      <c r="AP63" s="376" t="s">
        <v>137</v>
      </c>
      <c r="AQ63" s="376" t="s">
        <v>137</v>
      </c>
      <c r="AR63" s="376" t="s">
        <v>137</v>
      </c>
      <c r="AS63" s="376" t="s">
        <v>137</v>
      </c>
      <c r="AT63" s="376" t="s">
        <v>145</v>
      </c>
      <c r="AU63" s="376" t="s">
        <v>145</v>
      </c>
      <c r="AV63" s="377" t="s">
        <v>146</v>
      </c>
      <c r="AW63" s="378" t="s">
        <v>362</v>
      </c>
      <c r="AX63" s="379"/>
      <c r="AY63" s="380">
        <v>24</v>
      </c>
      <c r="AZ63" s="34"/>
    </row>
    <row r="64" spans="1:52" ht="69.95" customHeight="1" x14ac:dyDescent="0.3">
      <c r="A64" s="399" t="s">
        <v>383</v>
      </c>
      <c r="B64" s="572">
        <f t="shared" si="0"/>
        <v>51</v>
      </c>
      <c r="C64" s="404" t="s">
        <v>1266</v>
      </c>
      <c r="D64" s="227" t="s">
        <v>1294</v>
      </c>
      <c r="E64" s="228" t="s">
        <v>167</v>
      </c>
      <c r="F64" s="401" t="s">
        <v>386</v>
      </c>
      <c r="G64" s="409" t="s">
        <v>387</v>
      </c>
      <c r="H64" s="376" t="s">
        <v>145</v>
      </c>
      <c r="I64" s="376" t="s">
        <v>137</v>
      </c>
      <c r="J64" s="376" t="s">
        <v>137</v>
      </c>
      <c r="K64" s="376" t="s">
        <v>137</v>
      </c>
      <c r="L64" s="376" t="s">
        <v>137</v>
      </c>
      <c r="M64" s="376" t="s">
        <v>137</v>
      </c>
      <c r="N64" s="376" t="s">
        <v>137</v>
      </c>
      <c r="O64" s="376" t="s">
        <v>137</v>
      </c>
      <c r="P64" s="376" t="s">
        <v>137</v>
      </c>
      <c r="Q64" s="376" t="s">
        <v>137</v>
      </c>
      <c r="R64" s="376" t="s">
        <v>137</v>
      </c>
      <c r="S64" s="376" t="s">
        <v>145</v>
      </c>
      <c r="T64" s="376" t="s">
        <v>137</v>
      </c>
      <c r="U64" s="376" t="s">
        <v>137</v>
      </c>
      <c r="V64" s="376" t="s">
        <v>137</v>
      </c>
      <c r="W64" s="376" t="s">
        <v>137</v>
      </c>
      <c r="X64" s="376" t="s">
        <v>137</v>
      </c>
      <c r="Y64" s="376" t="s">
        <v>137</v>
      </c>
      <c r="Z64" s="376" t="s">
        <v>145</v>
      </c>
      <c r="AA64" s="376" t="s">
        <v>137</v>
      </c>
      <c r="AB64" s="376" t="s">
        <v>137</v>
      </c>
      <c r="AC64" s="376" t="s">
        <v>137</v>
      </c>
      <c r="AD64" s="376" t="s">
        <v>137</v>
      </c>
      <c r="AE64" s="376" t="s">
        <v>137</v>
      </c>
      <c r="AF64" s="376" t="s">
        <v>137</v>
      </c>
      <c r="AG64" s="376" t="s">
        <v>137</v>
      </c>
      <c r="AH64" s="376" t="s">
        <v>137</v>
      </c>
      <c r="AI64" s="376" t="s">
        <v>137</v>
      </c>
      <c r="AJ64" s="376" t="s">
        <v>137</v>
      </c>
      <c r="AK64" s="376" t="s">
        <v>137</v>
      </c>
      <c r="AL64" s="374" t="s">
        <v>137</v>
      </c>
      <c r="AM64" s="376" t="s">
        <v>145</v>
      </c>
      <c r="AN64" s="376" t="s">
        <v>137</v>
      </c>
      <c r="AO64" s="376" t="s">
        <v>137</v>
      </c>
      <c r="AP64" s="376" t="s">
        <v>137</v>
      </c>
      <c r="AQ64" s="376" t="s">
        <v>137</v>
      </c>
      <c r="AR64" s="376" t="s">
        <v>145</v>
      </c>
      <c r="AS64" s="376" t="s">
        <v>137</v>
      </c>
      <c r="AT64" s="376" t="s">
        <v>145</v>
      </c>
      <c r="AU64" s="376" t="s">
        <v>145</v>
      </c>
      <c r="AV64" s="377" t="s">
        <v>146</v>
      </c>
      <c r="AW64" s="378" t="s">
        <v>362</v>
      </c>
      <c r="AX64" s="379"/>
      <c r="AY64" s="380">
        <v>36</v>
      </c>
      <c r="AZ64" s="34"/>
    </row>
    <row r="65" spans="1:52" ht="60" customHeight="1" thickBot="1" x14ac:dyDescent="0.35">
      <c r="A65" s="399" t="s">
        <v>388</v>
      </c>
      <c r="B65" s="573">
        <f t="shared" si="0"/>
        <v>52</v>
      </c>
      <c r="C65" s="574" t="s">
        <v>1267</v>
      </c>
      <c r="D65" s="575" t="s">
        <v>1295</v>
      </c>
      <c r="E65" s="576" t="s">
        <v>132</v>
      </c>
      <c r="F65" s="577" t="s">
        <v>390</v>
      </c>
      <c r="G65" s="578" t="s">
        <v>391</v>
      </c>
      <c r="H65" s="579" t="s">
        <v>145</v>
      </c>
      <c r="I65" s="579" t="s">
        <v>137</v>
      </c>
      <c r="J65" s="579" t="s">
        <v>137</v>
      </c>
      <c r="K65" s="579" t="s">
        <v>137</v>
      </c>
      <c r="L65" s="579" t="s">
        <v>137</v>
      </c>
      <c r="M65" s="579" t="s">
        <v>137</v>
      </c>
      <c r="N65" s="579" t="s">
        <v>137</v>
      </c>
      <c r="O65" s="579" t="s">
        <v>137</v>
      </c>
      <c r="P65" s="579" t="s">
        <v>137</v>
      </c>
      <c r="Q65" s="579" t="s">
        <v>137</v>
      </c>
      <c r="R65" s="579" t="s">
        <v>137</v>
      </c>
      <c r="S65" s="579" t="s">
        <v>145</v>
      </c>
      <c r="T65" s="579" t="s">
        <v>137</v>
      </c>
      <c r="U65" s="579" t="s">
        <v>137</v>
      </c>
      <c r="V65" s="579" t="s">
        <v>137</v>
      </c>
      <c r="W65" s="579" t="s">
        <v>137</v>
      </c>
      <c r="X65" s="579" t="s">
        <v>137</v>
      </c>
      <c r="Y65" s="579" t="s">
        <v>137</v>
      </c>
      <c r="Z65" s="579" t="s">
        <v>145</v>
      </c>
      <c r="AA65" s="579" t="s">
        <v>137</v>
      </c>
      <c r="AB65" s="579" t="s">
        <v>137</v>
      </c>
      <c r="AC65" s="579" t="s">
        <v>137</v>
      </c>
      <c r="AD65" s="579" t="s">
        <v>137</v>
      </c>
      <c r="AE65" s="579" t="s">
        <v>137</v>
      </c>
      <c r="AF65" s="579" t="s">
        <v>137</v>
      </c>
      <c r="AG65" s="579" t="s">
        <v>137</v>
      </c>
      <c r="AH65" s="579" t="s">
        <v>137</v>
      </c>
      <c r="AI65" s="579" t="s">
        <v>137</v>
      </c>
      <c r="AJ65" s="579" t="s">
        <v>137</v>
      </c>
      <c r="AK65" s="579" t="s">
        <v>137</v>
      </c>
      <c r="AL65" s="580" t="s">
        <v>137</v>
      </c>
      <c r="AM65" s="579" t="s">
        <v>145</v>
      </c>
      <c r="AN65" s="579" t="s">
        <v>137</v>
      </c>
      <c r="AO65" s="579" t="s">
        <v>137</v>
      </c>
      <c r="AP65" s="579" t="s">
        <v>137</v>
      </c>
      <c r="AQ65" s="579" t="s">
        <v>137</v>
      </c>
      <c r="AR65" s="579" t="s">
        <v>137</v>
      </c>
      <c r="AS65" s="579" t="s">
        <v>137</v>
      </c>
      <c r="AT65" s="579" t="s">
        <v>145</v>
      </c>
      <c r="AU65" s="579" t="s">
        <v>145</v>
      </c>
      <c r="AV65" s="581" t="s">
        <v>146</v>
      </c>
      <c r="AW65" s="582" t="s">
        <v>362</v>
      </c>
      <c r="AX65" s="583"/>
      <c r="AY65" s="584">
        <v>24</v>
      </c>
      <c r="AZ65" s="34"/>
    </row>
    <row r="66" spans="1:52" x14ac:dyDescent="0.25">
      <c r="B66" s="14" t="s">
        <v>1268</v>
      </c>
    </row>
  </sheetData>
  <sheetProtection formatRows="0"/>
  <mergeCells count="35">
    <mergeCell ref="D1:E1"/>
    <mergeCell ref="D2:E2"/>
    <mergeCell ref="B4:C4"/>
    <mergeCell ref="F4:K4"/>
    <mergeCell ref="AY11:AY12"/>
    <mergeCell ref="H12:H13"/>
    <mergeCell ref="I12:I13"/>
    <mergeCell ref="J12:J13"/>
    <mergeCell ref="H11:K11"/>
    <mergeCell ref="L11:AL11"/>
    <mergeCell ref="AM11:AU11"/>
    <mergeCell ref="AV11:AX12"/>
    <mergeCell ref="B5:C5"/>
    <mergeCell ref="F5:K5"/>
    <mergeCell ref="B6:C6"/>
    <mergeCell ref="F6:K8"/>
    <mergeCell ref="B7:C7"/>
    <mergeCell ref="F12:F13"/>
    <mergeCell ref="G12:G13"/>
    <mergeCell ref="B8:C8"/>
    <mergeCell ref="A11:E11"/>
    <mergeCell ref="F11:G11"/>
    <mergeCell ref="A12:A13"/>
    <mergeCell ref="B12:B13"/>
    <mergeCell ref="C12:C13"/>
    <mergeCell ref="D12:D13"/>
    <mergeCell ref="E12:E13"/>
    <mergeCell ref="AG12:AL12"/>
    <mergeCell ref="AN12:AP12"/>
    <mergeCell ref="K12:K13"/>
    <mergeCell ref="L12:O12"/>
    <mergeCell ref="P12:R12"/>
    <mergeCell ref="S12:Y12"/>
    <mergeCell ref="Z12:AD12"/>
    <mergeCell ref="AE12:AF12"/>
  </mergeCells>
  <conditionalFormatting sqref="C45 H15:AV15 AM40 C60 C65 C41:C43 A14:C15 A16:A65 B16:C17 H31:AV31 C47:C58 H54:AV55 C20:C39 E20:AV30 E54:F55 E56:AV58 E31:F31 E32:AV39 E16:AV17 E14:AV14 E15:F15 E41:AV53 E65:AV65 E60:AV60 AX60 AX65 AX41:AX58 AX20:AX39 AX14:AX17">
    <cfRule type="expression" dxfId="137" priority="74">
      <formula>MOD(ROW(),2)</formula>
    </cfRule>
  </conditionalFormatting>
  <conditionalFormatting sqref="AN41:AT58 AN60:AT60 AN65:AT65 AN14:AT17 AN20:AT39">
    <cfRule type="cellIs" dxfId="136" priority="71" operator="equal">
      <formula>"Yes"</formula>
    </cfRule>
    <cfRule type="cellIs" dxfId="135" priority="73" operator="equal">
      <formula>"Yes"</formula>
    </cfRule>
  </conditionalFormatting>
  <conditionalFormatting sqref="AN41:AU58 AN60:AU60 AN65:AU65 AN14:AU17 AN20:AU39">
    <cfRule type="cellIs" dxfId="134" priority="72" operator="equal">
      <formula>"Yes"</formula>
    </cfRule>
  </conditionalFormatting>
  <conditionalFormatting sqref="C55">
    <cfRule type="expression" dxfId="132" priority="69">
      <formula>MOD(ROW(),2)</formula>
    </cfRule>
  </conditionalFormatting>
  <conditionalFormatting sqref="C44">
    <cfRule type="expression" dxfId="131" priority="68">
      <formula>MOD(ROW(),2)</formula>
    </cfRule>
  </conditionalFormatting>
  <conditionalFormatting sqref="C46">
    <cfRule type="expression" dxfId="130" priority="67">
      <formula>MOD(ROW(),2)</formula>
    </cfRule>
  </conditionalFormatting>
  <conditionalFormatting sqref="C59 H59:AV59 E59:F59 AX59">
    <cfRule type="expression" dxfId="128" priority="65">
      <formula>MOD(ROW(),2)</formula>
    </cfRule>
  </conditionalFormatting>
  <conditionalFormatting sqref="AN59:AT59">
    <cfRule type="cellIs" dxfId="127" priority="62" operator="equal">
      <formula>"Yes"</formula>
    </cfRule>
    <cfRule type="cellIs" dxfId="126" priority="64" operator="equal">
      <formula>"Yes"</formula>
    </cfRule>
  </conditionalFormatting>
  <conditionalFormatting sqref="AN59:AU59">
    <cfRule type="cellIs" dxfId="125" priority="63" operator="equal">
      <formula>"Yes"</formula>
    </cfRule>
  </conditionalFormatting>
  <conditionalFormatting sqref="C64 E64:AV64 AX64">
    <cfRule type="expression" dxfId="124" priority="61">
      <formula>MOD(ROW(),2)</formula>
    </cfRule>
  </conditionalFormatting>
  <conditionalFormatting sqref="AN64:AT64">
    <cfRule type="cellIs" dxfId="123" priority="58" operator="equal">
      <formula>"Yes"</formula>
    </cfRule>
    <cfRule type="cellIs" dxfId="122" priority="60" operator="equal">
      <formula>"Yes"</formula>
    </cfRule>
  </conditionalFormatting>
  <conditionalFormatting sqref="AN64:AU64">
    <cfRule type="cellIs" dxfId="121" priority="59" operator="equal">
      <formula>"Yes"</formula>
    </cfRule>
  </conditionalFormatting>
  <conditionalFormatting sqref="C61 E61:AV61 AX61">
    <cfRule type="expression" dxfId="120" priority="57">
      <formula>MOD(ROW(),2)</formula>
    </cfRule>
  </conditionalFormatting>
  <conditionalFormatting sqref="AN61:AT61">
    <cfRule type="cellIs" dxfId="119" priority="54" operator="equal">
      <formula>"Yes"</formula>
    </cfRule>
    <cfRule type="cellIs" dxfId="118" priority="56" operator="equal">
      <formula>"Yes"</formula>
    </cfRule>
  </conditionalFormatting>
  <conditionalFormatting sqref="AN61:AU61">
    <cfRule type="cellIs" dxfId="117" priority="55" operator="equal">
      <formula>"Yes"</formula>
    </cfRule>
  </conditionalFormatting>
  <conditionalFormatting sqref="C62 E62:AV62 AX62">
    <cfRule type="expression" dxfId="116" priority="53">
      <formula>MOD(ROW(),2)</formula>
    </cfRule>
  </conditionalFormatting>
  <conditionalFormatting sqref="AN62:AT62">
    <cfRule type="cellIs" dxfId="115" priority="50" operator="equal">
      <formula>"Yes"</formula>
    </cfRule>
    <cfRule type="cellIs" dxfId="114" priority="52" operator="equal">
      <formula>"Yes"</formula>
    </cfRule>
  </conditionalFormatting>
  <conditionalFormatting sqref="AN62:AU62">
    <cfRule type="cellIs" dxfId="113" priority="51" operator="equal">
      <formula>"Yes"</formula>
    </cfRule>
  </conditionalFormatting>
  <conditionalFormatting sqref="C63:C65 E63:AV65 AX63:AX65">
    <cfRule type="expression" dxfId="112" priority="49">
      <formula>MOD(ROW(),2)</formula>
    </cfRule>
  </conditionalFormatting>
  <conditionalFormatting sqref="AN63:AT65">
    <cfRule type="cellIs" dxfId="111" priority="46" operator="equal">
      <formula>"Yes"</formula>
    </cfRule>
    <cfRule type="cellIs" dxfId="110" priority="48" operator="equal">
      <formula>"Yes"</formula>
    </cfRule>
  </conditionalFormatting>
  <conditionalFormatting sqref="AN63:AU65">
    <cfRule type="cellIs" dxfId="109" priority="47" operator="equal">
      <formula>"Yes"</formula>
    </cfRule>
  </conditionalFormatting>
  <conditionalFormatting sqref="C40 AN40:AV40 E40:AL40 AX40">
    <cfRule type="expression" dxfId="108" priority="45">
      <formula>MOD(ROW(),2)</formula>
    </cfRule>
  </conditionalFormatting>
  <conditionalFormatting sqref="AN40:AT40">
    <cfRule type="cellIs" dxfId="107" priority="43" operator="equal">
      <formula>"Yes"</formula>
    </cfRule>
    <cfRule type="cellIs" dxfId="106" priority="44" operator="equal">
      <formula>"Yes"</formula>
    </cfRule>
  </conditionalFormatting>
  <conditionalFormatting sqref="AN40:AU40">
    <cfRule type="cellIs" dxfId="105" priority="75" operator="equal">
      <formula>"Yes"</formula>
    </cfRule>
  </conditionalFormatting>
  <conditionalFormatting sqref="B18:C18 E18:AV18 AX18">
    <cfRule type="expression" dxfId="104" priority="42">
      <formula>MOD(ROW(),2)</formula>
    </cfRule>
  </conditionalFormatting>
  <conditionalFormatting sqref="AN18:AT18">
    <cfRule type="cellIs" dxfId="103" priority="39" operator="equal">
      <formula>"Yes"</formula>
    </cfRule>
    <cfRule type="cellIs" dxfId="102" priority="41" operator="equal">
      <formula>"Yes"</formula>
    </cfRule>
  </conditionalFormatting>
  <conditionalFormatting sqref="AN18:AU18">
    <cfRule type="cellIs" dxfId="101" priority="40" operator="equal">
      <formula>"Yes"</formula>
    </cfRule>
  </conditionalFormatting>
  <conditionalFormatting sqref="C18 E18:F18">
    <cfRule type="expression" dxfId="100" priority="38">
      <formula>MOD(ROW(),2)</formula>
    </cfRule>
  </conditionalFormatting>
  <conditionalFormatting sqref="B19:C19 B20:B65 E19:AV19 AX19">
    <cfRule type="expression" dxfId="99" priority="37">
      <formula>MOD(ROW(),2)</formula>
    </cfRule>
  </conditionalFormatting>
  <conditionalFormatting sqref="AN19:AT19">
    <cfRule type="cellIs" dxfId="98" priority="34" operator="equal">
      <formula>"Yes"</formula>
    </cfRule>
    <cfRule type="cellIs" dxfId="97" priority="36" operator="equal">
      <formula>"Yes"</formula>
    </cfRule>
  </conditionalFormatting>
  <conditionalFormatting sqref="AN19:AU19">
    <cfRule type="cellIs" dxfId="96" priority="35" operator="equal">
      <formula>"Yes"</formula>
    </cfRule>
  </conditionalFormatting>
  <conditionalFormatting sqref="C19 E19:F19">
    <cfRule type="expression" dxfId="95" priority="33">
      <formula>MOD(ROW(),2)</formula>
    </cfRule>
  </conditionalFormatting>
  <conditionalFormatting sqref="C19">
    <cfRule type="expression" dxfId="94" priority="32">
      <formula>MOD(ROW(),2)</formula>
    </cfRule>
  </conditionalFormatting>
  <conditionalFormatting sqref="F19">
    <cfRule type="expression" dxfId="93" priority="31">
      <formula>MOD(ROW(),2)</formula>
    </cfRule>
  </conditionalFormatting>
  <conditionalFormatting sqref="D45 D33:D39 D41:D43 D47:D58 D23:D25 D27:D31 D65 D14:D21">
    <cfRule type="expression" dxfId="36" priority="30">
      <formula>MOD(ROW(),2)</formula>
    </cfRule>
  </conditionalFormatting>
  <conditionalFormatting sqref="D33">
    <cfRule type="expression" dxfId="35" priority="29">
      <formula>MOD(ROW(),2)</formula>
    </cfRule>
  </conditionalFormatting>
  <conditionalFormatting sqref="D55">
    <cfRule type="expression" dxfId="34" priority="28">
      <formula>MOD(ROW(),2)</formula>
    </cfRule>
  </conditionalFormatting>
  <conditionalFormatting sqref="D44">
    <cfRule type="expression" dxfId="33" priority="27">
      <formula>MOD(ROW(),2)</formula>
    </cfRule>
  </conditionalFormatting>
  <conditionalFormatting sqref="D46">
    <cfRule type="expression" dxfId="32" priority="26">
      <formula>MOD(ROW(),2)</formula>
    </cfRule>
  </conditionalFormatting>
  <conditionalFormatting sqref="D59">
    <cfRule type="expression" dxfId="31" priority="25">
      <formula>MOD(ROW(),2)</formula>
    </cfRule>
  </conditionalFormatting>
  <conditionalFormatting sqref="D64">
    <cfRule type="expression" dxfId="30" priority="24">
      <formula>MOD(ROW(),2)</formula>
    </cfRule>
  </conditionalFormatting>
  <conditionalFormatting sqref="D61">
    <cfRule type="expression" dxfId="29" priority="23">
      <formula>MOD(ROW(),2)</formula>
    </cfRule>
  </conditionalFormatting>
  <conditionalFormatting sqref="D62">
    <cfRule type="expression" dxfId="28" priority="22">
      <formula>MOD(ROW(),2)</formula>
    </cfRule>
  </conditionalFormatting>
  <conditionalFormatting sqref="D63:D65">
    <cfRule type="expression" dxfId="27" priority="21">
      <formula>MOD(ROW(),2)</formula>
    </cfRule>
  </conditionalFormatting>
  <conditionalFormatting sqref="D40">
    <cfRule type="expression" dxfId="26" priority="20">
      <formula>MOD(ROW(),2)</formula>
    </cfRule>
  </conditionalFormatting>
  <conditionalFormatting sqref="D60">
    <cfRule type="expression" dxfId="25" priority="19">
      <formula>MOD(ROW(),2)</formula>
    </cfRule>
  </conditionalFormatting>
  <conditionalFormatting sqref="D32">
    <cfRule type="expression" dxfId="24" priority="18">
      <formula>MOD(ROW(),2)</formula>
    </cfRule>
  </conditionalFormatting>
  <conditionalFormatting sqref="D22">
    <cfRule type="expression" dxfId="23" priority="17">
      <formula>MOD(ROW(),2)</formula>
    </cfRule>
  </conditionalFormatting>
  <conditionalFormatting sqref="D26">
    <cfRule type="expression" dxfId="22" priority="16">
      <formula>MOD(ROW(),2)</formula>
    </cfRule>
  </conditionalFormatting>
  <conditionalFormatting sqref="D18:D19">
    <cfRule type="expression" dxfId="21" priority="15">
      <formula>MOD(ROW(),2)</formula>
    </cfRule>
  </conditionalFormatting>
  <conditionalFormatting sqref="AY41:AY58 AY60 AY65 AY14:AY39">
    <cfRule type="expression" dxfId="20" priority="14">
      <formula>MOD(ROW(),2)</formula>
    </cfRule>
  </conditionalFormatting>
  <conditionalFormatting sqref="AY59">
    <cfRule type="expression" dxfId="18" priority="13">
      <formula>MOD(ROW(),2)</formula>
    </cfRule>
  </conditionalFormatting>
  <conditionalFormatting sqref="AY64">
    <cfRule type="expression" dxfId="16" priority="12">
      <formula>MOD(ROW(),2)</formula>
    </cfRule>
  </conditionalFormatting>
  <conditionalFormatting sqref="AY61">
    <cfRule type="expression" dxfId="14" priority="11">
      <formula>MOD(ROW(),2)</formula>
    </cfRule>
  </conditionalFormatting>
  <conditionalFormatting sqref="AY62">
    <cfRule type="expression" dxfId="12" priority="10">
      <formula>MOD(ROW(),2)</formula>
    </cfRule>
  </conditionalFormatting>
  <conditionalFormatting sqref="AY63:AY65">
    <cfRule type="expression" dxfId="10" priority="9">
      <formula>MOD(ROW(),2)</formula>
    </cfRule>
  </conditionalFormatting>
  <conditionalFormatting sqref="AY40">
    <cfRule type="expression" dxfId="8" priority="8">
      <formula>MOD(ROW(),2)</formula>
    </cfRule>
  </conditionalFormatting>
  <conditionalFormatting sqref="AW41:AW58 AW60 AW65 AW14:AW39">
    <cfRule type="expression" dxfId="6" priority="7">
      <formula>MOD(ROW(),2)</formula>
    </cfRule>
  </conditionalFormatting>
  <conditionalFormatting sqref="AW59">
    <cfRule type="expression" dxfId="5" priority="6">
      <formula>MOD(ROW(),2)</formula>
    </cfRule>
  </conditionalFormatting>
  <conditionalFormatting sqref="AW64">
    <cfRule type="expression" dxfId="4" priority="5">
      <formula>MOD(ROW(),2)</formula>
    </cfRule>
  </conditionalFormatting>
  <conditionalFormatting sqref="AW61">
    <cfRule type="expression" dxfId="3" priority="4">
      <formula>MOD(ROW(),2)</formula>
    </cfRule>
  </conditionalFormatting>
  <conditionalFormatting sqref="AW62">
    <cfRule type="expression" dxfId="2" priority="3">
      <formula>MOD(ROW(),2)</formula>
    </cfRule>
  </conditionalFormatting>
  <conditionalFormatting sqref="AW63:AW65">
    <cfRule type="expression" dxfId="1" priority="2">
      <formula>MOD(ROW(),2)</formula>
    </cfRule>
  </conditionalFormatting>
  <conditionalFormatting sqref="AW40">
    <cfRule type="expression" dxfId="0" priority="1">
      <formula>MOD(ROW(),2)</formula>
    </cfRule>
  </conditionalFormatting>
  <dataValidations count="70">
    <dataValidation allowBlank="1" showInputMessage="1" showErrorMessage="1" prompt="Enter name of the project. It is helpful to include street name(s) and improvement type to track various projects and improvement type over time." sqref="C47:C65 C14:C43 D65 D35" xr:uid="{D5CBB1E2-9645-450A-A62D-9C69B35F2668}"/>
    <dataValidation type="textLength" errorStyle="warning" operator="lessThanOrEqual" allowBlank="1" showInputMessage="1" showErrorMessage="1" errorTitle="Description Too Long" error="Please keep your description to 5 sentences or less (1,000 character limit)" prompt="Write a brief description (2-5 sentences) of the project components and what it intends to accomplish." sqref="D36:D43 D14:D34 D46:D65" xr:uid="{FBE161AC-E4D6-469D-8E42-BB09D1806315}">
      <formula1>1000</formula1>
    </dataValidation>
    <dataValidation allowBlank="1" showInputMessage="1" showErrorMessage="1" promptTitle="High Crash Location - Vehicle" prompt="Indicate if this project is located in a vehicle High Crash location. High crash locations are defined by MassDOT’s Highway Safety Improvement Program (HSIP) crash data, local police data or from the Regional Planning designation. _x000a__x000a_" sqref="AP13:AP14" xr:uid="{579F5088-4BDC-4B8F-A2D3-2A91A769BB72}"/>
    <dataValidation allowBlank="1" showInputMessage="1" showErrorMessage="1" promptTitle="High Crash Location - Pedestrian" prompt="Indicate if this project is located in a pedestrian High Crash location. High crash locations are defined by MassDOT’s Highway Safety Improvement Program (HSIP) crash data, local police data or from the Regional Planning designation. _x000a__x000a_" sqref="AN13:AN14" xr:uid="{1CCD6ACD-AD01-4799-8DF5-131C1BDA479D}"/>
    <dataValidation allowBlank="1" showInputMessage="1" showErrorMessage="1" promptTitle="High Crash Location - Bicycle" prompt="Indicate if this project is located in a bicycle High Crash location. High crash locations are defined by MassDOT’s Highway Safety Improvement Program (HSIP) crash data, local police data or from the Regional Planning designation. _x000a__x000a_" sqref="AO13:AO14" xr:uid="{7C156E39-1CD6-45AE-9F4E-DF7070B48901}"/>
    <dataValidation allowBlank="1" showInputMessage="1" showErrorMessage="1" promptTitle="Safe Routes for Seniors" prompt="Indicate if this project improves safety or accessibility to a Senior Center and/or Independent Living Facility or an important route for seniors to access community destinations. Project must be within 1/4 mile of the senior facility." sqref="AS13:AS14" xr:uid="{122D5BF3-3F74-4522-BBCB-BE8F46DC3910}"/>
    <dataValidation allowBlank="1" showInputMessage="1" showErrorMessage="1" promptTitle="Accessibility" prompt="Indicate if this project improves conditions for people with disabilities." sqref="AT13:AT14" xr:uid="{BF942E50-1CB9-410D-A36C-B5CB684F3DC3}"/>
    <dataValidation allowBlank="1" showInputMessage="1" showErrorMessage="1" promptTitle="Environmental Justice" prompt="Using the MassGIS Mapping Tool, determine if the project is within or serves a designated Environmental Justice population cluster._x000a__x000a_http://maps.massgis.state.ma.us/map_ol/ej.php" sqref="AQ13:AQ14" xr:uid="{C761FE21-0B87-4D2F-9FB1-87D470FD4512}"/>
    <dataValidation allowBlank="1" showInputMessage="1" showErrorMessage="1" promptTitle="Safe Routes to School" prompt="Indicate if this project improves safety or accessibility to a school (K-12 and/or college), improves safety leading to a school, or is located on an important route to school. Project must be within 1 mile of the school." sqref="AR13:AR14" xr:uid="{220F0041-F74F-474E-A036-4C935E2792F8}"/>
    <dataValidation allowBlank="1" showInputMessage="1" showErrorMessage="1" promptTitle="Public Engagment Description" prompt="Write a brief description (2-5 sentences) of the public engagement process and any metrics collected demonstrating its effectiveness or reach." sqref="F5:K9" xr:uid="{9FCA4F9F-C80B-42C5-A81A-42C3F2C3BC4E}"/>
    <dataValidation allowBlank="1" showInputMessage="1" showErrorMessage="1" promptTitle="Environment &amp; Streetscape Invest" prompt="Includes at least one (1) of the following Project Types:_x000a_• Street Lighting_x000a_• Wayfinding Signs_x000a_• Bicycle Parking_x000a_• Bicycle-Friendly Drain Grates_x000a_• Stormwater Management_x000a_• Street Trees/Landscaping" sqref="AG12:AL12" xr:uid="{D1D9BCE4-4FFF-4B02-8376-58F8E256A18D}"/>
    <dataValidation allowBlank="1" showInputMessage="1" showErrorMessage="1" prompt="Street Trees/Landscaping" sqref="AL13:AL14" xr:uid="{55ECE295-2D61-4192-9BA0-200377C00237}"/>
    <dataValidation allowBlank="1" showInputMessage="1" showErrorMessage="1" prompt="Transit Station/Stop Access Improvements (curb ramps, bus shelters, bike parking, Park &amp; Ride, etc.) " sqref="AE13:AE14" xr:uid="{94705AC0-3CC6-48F4-B99E-569383A6A58D}"/>
    <dataValidation allowBlank="1" showInputMessage="1" showErrorMessage="1" prompt="Transit Service Improvements (bus lanes, bus pullouts, TSP, etc.) " sqref="AF13:AF14" xr:uid="{3E4E8CD7-7746-4780-A5D6-3A13A11EB4AB}"/>
    <dataValidation allowBlank="1" showInputMessage="1" showErrorMessage="1" promptTitle="Transit Investments" prompt="Includes at least one (1) of the following Project Types:_x000a_• Transit Station/Stop Access Improvements_x000a_• Transit Service Improvements" sqref="AE12:AF12" xr:uid="{16E35E81-7FE1-4D55-9060-3757C3910824}"/>
    <dataValidation allowBlank="1" showInputMessage="1" showErrorMessage="1" prompt="Sidewalk" sqref="Z13:Z14" xr:uid="{E9933780-4DC9-4EA9-B719-F1DEDE824F9A}"/>
    <dataValidation allowBlank="1" showInputMessage="1" showErrorMessage="1" prompt="Shared-Use Path/Separated Bike Lane" sqref="AA13:AA14" xr:uid="{A7054282-10DC-451E-B794-5FA16166057E}"/>
    <dataValidation allowBlank="1" showInputMessage="1" showErrorMessage="1" prompt="On-road Bike Lane" sqref="AB13:AB14" xr:uid="{4758F48F-C323-4C27-879F-D0655CC94B7F}"/>
    <dataValidation allowBlank="1" showInputMessage="1" showErrorMessage="1" prompt="Bicycle Boulevards" sqref="AC13:AC14" xr:uid="{B0BA2397-AAF0-46F3-8422-F44F4C69A68F}"/>
    <dataValidation allowBlank="1" showInputMessage="1" showErrorMessage="1" prompt="At-grade Rail Crossing Improvements (for people biking)" sqref="AD13:AD14" xr:uid="{DB7FB3B8-F683-4ECD-805D-8BE9CE51866C}"/>
    <dataValidation allowBlank="1" showInputMessage="1" showErrorMessage="1" promptTitle="Ped &amp; Bike Network Connections" prompt="Includes at least one (1) of the following Project Types:_x000a_• Sidewalk_x000a_• Shared-Use Path/Separated Bike Lane_x000a_• On-road Bike Lane_x000a_• Bicycle Boulevards_x000a_• At-grade Rail Crossing Improvements_x000a_• Other Bicycle Facilities_x000a_• Other Pedestrian Facilities" sqref="Z12" xr:uid="{A264E53C-E801-4D92-A0D9-B6A881CB9ACA}"/>
    <dataValidation allowBlank="1" showInputMessage="1" showErrorMessage="1" prompt="ADA-compliant Curb Ramps" sqref="S13:S14" xr:uid="{3C88024F-D429-42A9-91A3-0A98192F028B}"/>
    <dataValidation allowBlank="1" showInputMessage="1" showErrorMessage="1" prompt="Pedestrian-Activated Warning Device/Rectangular Rapid Flashing Beacons (RRFB)" sqref="U13:U14" xr:uid="{135C8903-8C36-4F32-9370-95567C6E91F0}"/>
    <dataValidation allowBlank="1" showInputMessage="1" showErrorMessage="1" promptTitle="Ped Crossing Modifications" prompt="Includes at least one (1) of the following Project Types:_x000a_• ADA-compliant Curb Ramps_x000a_• Ped Hybrid Beacon/HAWK_x000a_• Ped-Activated Warning Device/RRFBs_x000a_• Ped Signal Upgrades_x000a_• Crossing Islands_x000a_• Raised Intersection/Raised Crosswalk_x000a_• Crosswalk Improvements" sqref="S12:Y12" xr:uid="{772D05E4-A457-4A49-8DC7-F933478FF74F}"/>
    <dataValidation allowBlank="1" showInputMessage="1" showErrorMessage="1" prompt="Lane Narrowing (adds exclusive bike space)" sqref="Q13:Q14" xr:uid="{451D29B5-2AAD-4818-8EDB-31A1297071D5}"/>
    <dataValidation allowBlank="1" showInputMessage="1" showErrorMessage="1" promptTitle="Street Reconfig/Traffic Calming" prompt="Includes at least one (1) of the following Project Types:_x000a_• Road Diet/Lane Elimination_x000a_• Lane Narrowing (adds exclusive bike space)_x000a_• Other Traffic Calming Elements" sqref="P12:R12" xr:uid="{E2B4F1DE-AFA7-4718-B407-4E87956FF114}"/>
    <dataValidation allowBlank="1" showInputMessage="1" showErrorMessage="1" prompt="Intersection Reconstruction (addresses multimodal issues)" sqref="M13:M14" xr:uid="{C6E8B61A-9715-4F7F-A286-5F3CE4BEF5DF}"/>
    <dataValidation allowBlank="1" showInputMessage="1" showErrorMessage="1" prompt="Tighten Curb Radii/Curb Extension (at pedestrian crossing)" sqref="N13:N14" xr:uid="{358C220D-A6C2-4EB4-B868-B4F762BB8758}"/>
    <dataValidation allowBlank="1" showInputMessage="1" showErrorMessage="1" promptTitle="Intersection Redesign" prompt="Includes at least one (1) of the following Project Types:_x000a_• Roundabouts/Mini Traffic Circle_x000a_• Intersection Reconstruction (multimodal issues)_x000a_• Tighten Curb Radii/Curb Extension (at ped crossing)_x000a_• Intersection Signalization (multimodal issues)" sqref="L12:O12" xr:uid="{6FDCF0D4-68CC-4B90-911E-6E42768F67F5}"/>
    <dataValidation allowBlank="1" showInputMessage="1" showErrorMessage="1" prompt="Intersection Signalization (addresses multimodal issues)" sqref="O13:O14" xr:uid="{A8725515-9724-44E1-B5A1-9430DA7DF725}"/>
    <dataValidation allowBlank="1" showInputMessage="1" showErrorMessage="1" prompt="Street Lighting" sqref="AG13:AG14" xr:uid="{88FD76EF-113E-445C-8ADE-05243A2D603D}"/>
    <dataValidation allowBlank="1" showInputMessage="1" showErrorMessage="1" prompt="Wayfinding Signs" sqref="AH13:AH14" xr:uid="{431F0960-7961-4AAC-8282-CB6753B72015}"/>
    <dataValidation allowBlank="1" showInputMessage="1" showErrorMessage="1" prompt="Bicycle Parking" sqref="AI13:AI14" xr:uid="{528E5075-D0FD-44B5-8475-90CC872B9081}"/>
    <dataValidation allowBlank="1" showInputMessage="1" showErrorMessage="1" prompt="Bicycle-Friendly Drain Grates" sqref="AJ13:AJ14" xr:uid="{52E8C6C4-A4FF-4318-901F-F05CF30E15E2}"/>
    <dataValidation allowBlank="1" showInputMessage="1" showErrorMessage="1" prompt="Stormwater Management" sqref="AK13:AK14" xr:uid="{6CBBCC74-7E93-4A61-8AB4-3F17DFEF4F3D}"/>
    <dataValidation allowBlank="1" showInputMessage="1" showErrorMessage="1" prompt="Pedestrian Hybrid Beacon/HAWK" sqref="T13:T14" xr:uid="{C9F71E24-FD73-4D56-A57C-824F6D18F942}"/>
    <dataValidation allowBlank="1" showInputMessage="1" showErrorMessage="1" prompt="Pedestrian Signal Upgrades" sqref="V13:V14" xr:uid="{7B21728F-7D6C-46F8-93E9-DD14D1305C39}"/>
    <dataValidation allowBlank="1" showInputMessage="1" showErrorMessage="1" prompt="Crossing Islands" sqref="W13:W14" xr:uid="{5831823F-BC65-4E18-BB79-4E7CD2611D98}"/>
    <dataValidation allowBlank="1" showInputMessage="1" showErrorMessage="1" prompt="Raised Intersection or Raised Crosswalk" sqref="X13:X14" xr:uid="{E87E4E9E-5C71-4EB2-893E-0C3863974C3D}"/>
    <dataValidation allowBlank="1" showInputMessage="1" showErrorMessage="1" prompt="Crosswalk Improvements" sqref="Y13:Y14" xr:uid="{61DB1C4F-596F-4798-BC9E-56C3F4F37AEE}"/>
    <dataValidation allowBlank="1" showInputMessage="1" showErrorMessage="1" prompt="Road Diet/Lane Elimination" sqref="P13:P14" xr:uid="{23BA8F36-75C5-4F08-9A63-3921E7DD8E71}"/>
    <dataValidation allowBlank="1" showInputMessage="1" showErrorMessage="1" prompt="Other Traffic Calming Elements" sqref="R13:R14" xr:uid="{AF78E873-3650-4314-9561-B40AD6337EC9}"/>
    <dataValidation allowBlank="1" showInputMessage="1" showErrorMessage="1" prompt="Roundabouts/Mini Traffic Circle" sqref="L13:L14" xr:uid="{098C7DE4-BB68-4018-8D98-A0F243F0BAAC}"/>
    <dataValidation allowBlank="1" showInputMessage="1" showErrorMessage="1" promptTitle="Network Gap" prompt="Indicate if this project provides an important connection or fills a network gap. For example, the proposed new sidewalk segment connects two existing sidewalks or the bike lane continues an existing bike lane." sqref="AM13:AM14" xr:uid="{AEF4EFEB-B32D-43C5-BBEE-56B64A0AC812}"/>
    <dataValidation allowBlank="1" showInputMessage="1" showErrorMessage="1" promptTitle="State-Owned ROW" prompt="Indicate if any part of your project includes MassDOT owned right-of-way (ROW)." sqref="AU13:AU14" xr:uid="{B37F562D-3140-4B03-B61B-69A32BC74B4F}"/>
    <dataValidation allowBlank="1" showInputMessage="1" showErrorMessage="1" promptTitle="Google Maps Link" prompt="Include a Google Maps link of the general location of the project (i.e. intersection, roadway limits, corridor, etc.)_x000a__x000a_NOTE: Go to maps.google.com, zoom to project location, and paste link below. You may also paste a link with an address, if applicable._x000a__x000a_" sqref="G12" xr:uid="{E21C2475-185F-4E96-92CE-158745F18765}"/>
    <dataValidation allowBlank="1" showInputMessage="1" showErrorMessage="1" promptTitle="Vehicle/Frieght" prompt="Select &quot;Yes&quot; if this mode is served." sqref="K12" xr:uid="{9B244115-4682-4BE5-944A-CD274A96F893}"/>
    <dataValidation allowBlank="1" showInputMessage="1" showErrorMessage="1" promptTitle="Transit" prompt="Select &quot;Yes&quot; if this mode is served." sqref="J12" xr:uid="{28E859D1-A15C-4B30-AF26-813BF5FF2355}"/>
    <dataValidation allowBlank="1" showInputMessage="1" showErrorMessage="1" promptTitle="Modes Served" prompt="Indicate what modes the project will serve and improve. Indicate &quot;Yes&quot; if that mode is served and &quot;No&quot; if it is not served. Include all modes the project will address. _x000a__x000a_NOTE: The most competitive projects serve at least two (2) modes." sqref="H11:K11" xr:uid="{83D8F13F-82FC-4286-9C12-589629A26B51}"/>
    <dataValidation allowBlank="1" showInputMessage="1" showErrorMessage="1" promptTitle="Bicycle" prompt="Select &quot;Yes&quot; if this mode is served." sqref="I12" xr:uid="{B9D19331-2E35-41A5-BAEE-850DF37DEC48}"/>
    <dataValidation allowBlank="1" showInputMessage="1" showErrorMessage="1" promptTitle="Pedestrian" prompt="Select &quot;Yes&quot; if this mode is served." sqref="H12" xr:uid="{0B52E7F3-449B-4668-9D5A-B941CEA843F8}"/>
    <dataValidation allowBlank="1" showInputMessage="1" showErrorMessage="1" promptTitle="Anticipated Constr. Duration" prompt="Provide an estimated number of months required from start to end of construction._x000a__x000a_" sqref="AY13:AY14" xr:uid="{FA9F2382-DA21-450C-AA95-48FE043BF090}"/>
    <dataValidation allowBlank="1" showInputMessage="1" showErrorMessage="1" promptTitle="Other Funding Source(s)" prompt="If your project exceeds $400,000 in estimate costs, please list other funding sources and estimated amounts that will cover these additional costs" sqref="AX13:AX14" xr:uid="{25A997D5-F102-4D0C-ACFD-901A60C1E0CC}"/>
    <dataValidation allowBlank="1" showInputMessage="1" showErrorMessage="1" prompt="MM/DD/YYYY" sqref="D8:D9" xr:uid="{817FA33A-61E5-47B0-A1ED-805DFFA62350}"/>
    <dataValidation allowBlank="1" showInputMessage="1" showErrorMessage="1" prompt="Name of person filling out the form" sqref="D6" xr:uid="{EB922830-36FA-4402-8D67-654CCCC45EE8}"/>
    <dataValidation allowBlank="1" showInputMessage="1" showErrorMessage="1" prompt="Title of person filling out the form" sqref="D7" xr:uid="{F9CE789A-D839-4CBB-909E-FC29F17C4432}"/>
    <dataValidation allowBlank="1" showInputMessage="1" showErrorMessage="1" promptTitle="Project Description" prompt="Write a brief description (2-5 sentences) of the project components and what it intends to accomplish." sqref="D12" xr:uid="{EE260B51-218D-4E00-ABD2-8B97961CE6B2}"/>
    <dataValidation allowBlank="1" showInputMessage="1" showErrorMessage="1" promptTitle="Name/Title" prompt="Name and title of person filling out the form" sqref="E7:E9" xr:uid="{E03DDC49-FD44-40C0-BD57-2B1572C6B5E6}"/>
    <dataValidation allowBlank="1" showInputMessage="1" showErrorMessage="1" promptTitle="Estimated Project Cost Range" prompt="Select total cost estimate for the project, including as applicable, ROW, utilities, design, construction." sqref="AV13:AV14" xr:uid="{8AC8FD16-E801-4850-9A8B-BFF93B8CE8C3}"/>
    <dataValidation allowBlank="1" showInputMessage="1" showErrorMessage="1" promptTitle="Funding Requested" prompt="Input amount of construction funding requested from Complete Streets Funding Program (up to 100% of total construction cost). Funding can range up to $400,000 for each municipality." sqref="AW13:AW14" xr:uid="{E818EED9-F734-4DAC-AD44-A514E7C5FCAF}"/>
    <dataValidation allowBlank="1" showInputMessage="1" showErrorMessage="1" promptTitle="Project Location" prompt="Describe the project location. Include location details you deem necessary, such as project extents, major intersections, etc." sqref="F12" xr:uid="{74D4015C-54E7-4B2A-BE50-F987BA303102}"/>
    <dataValidation allowBlank="1" showInputMessage="1" showErrorMessage="1" promptTitle="Project Source" prompt="Identify the analysis or planning document that identified the complete street project need. Select the type/origin of the Complete Streets project from the drop-down list. Choose one." sqref="E12:E14" xr:uid="{7F14B731-C607-49C0-BBB9-B57E27BA2C5B}"/>
    <dataValidation allowBlank="1" showInputMessage="1" showErrorMessage="1" promptTitle="Project Name" prompt="Enter name of the project. It is helpful to include street name(s) and improvement type to track various projects and improvement type over time." sqref="C12" xr:uid="{F4113198-D6FD-4CAA-9FA0-2F2AA7DCEC6F}"/>
    <dataValidation allowBlank="1" showInputMessage="1" showErrorMessage="1" promptTitle="Project Priority Ranking" prompt="Rank projects based on the results of your local prioritization process, from highest to lowest priority." sqref="B12" xr:uid="{E7B66D3E-509E-4D9E-9D8B-93EBB31D839D}"/>
    <dataValidation type="list" allowBlank="1" showInputMessage="1" showErrorMessage="1" prompt="Select from dropdown list_x000a__x000a_NOTE: If your project exceeds $400,000 in estimated costs, you are required to provide a list of other funding sources and amounts" sqref="AV14:AV65" xr:uid="{45B43FDB-7C95-49E4-990A-0D891ABD58C2}">
      <formula1>Funding</formula1>
    </dataValidation>
    <dataValidation allowBlank="1" showInputMessage="1" showErrorMessage="1" prompt="List funding sources and dollar amounts, followed by a comma (,)" sqref="AX14:AX65" xr:uid="{FCD2D31F-2B70-4678-BFC1-58F68A81B42D}"/>
    <dataValidation allowBlank="1" showInputMessage="1" showErrorMessage="1" prompt="Input estimated dollar amount" sqref="AW14:AW65" xr:uid="{C4C90E31-95DD-4D2A-AA2D-1D17CA67E9DD}"/>
    <dataValidation type="whole" operator="greaterThan" allowBlank="1" showInputMessage="1" showErrorMessage="1" prompt="Total Months" sqref="AY14:AY65" xr:uid="{9D9F31EE-2B03-4CE1-BF14-50E95CEFD5E3}">
      <formula1>0</formula1>
    </dataValidation>
    <dataValidation type="textLength" operator="lessThanOrEqual" allowBlank="1" showInputMessage="1" showErrorMessage="1" errorTitle="Description Too Long" error="Please keep your description to 5 sentences or less (1,000 character limit)" prompt="Add any additional location details you deem necessary, such as project extends, major intersections, etc." sqref="F14:F65" xr:uid="{ECC10D61-E575-471D-BC09-ADFE69794BA0}">
      <formula1>500</formula1>
    </dataValidation>
    <dataValidation allowBlank="1" showInputMessage="1" showErrorMessage="1" prompt="Provide a Google Maps link to the general location of your project" sqref="G14 G32:G53 G60:G65 G56:G58 G16:G30" xr:uid="{0AEDFE9D-8A86-41A7-ACF1-F1D714F99E11}"/>
  </dataValidations>
  <hyperlinks>
    <hyperlink ref="AQ13" r:id="rId1" display="http://maps.massgis.state.ma.us/map_ol/ej.php" xr:uid="{904EBAD9-D655-4302-8567-F15B54A67D51}"/>
    <hyperlink ref="AN12:AP12" r:id="rId2" display="High Crash Location" xr:uid="{85D8C8DC-9B4D-4BFE-B5B2-6738DC7E0422}"/>
    <hyperlink ref="G16" r:id="rId3" xr:uid="{2CE9C314-DCE7-4C6B-A6B3-71B3B62B368F}"/>
    <hyperlink ref="G14" r:id="rId4" xr:uid="{DFDDCC5D-CC8C-441D-AFB1-843BD909CD83}"/>
    <hyperlink ref="G15" r:id="rId5" xr:uid="{4BDA2E3F-DC43-481B-85DC-7284BCC5C572}"/>
    <hyperlink ref="G17" r:id="rId6" xr:uid="{41C27813-651D-4DA4-B9DB-E53DED890F82}"/>
    <hyperlink ref="G20" r:id="rId7" display="https://www.google.com/maps/place/41%C2%B038'10.4%22N+70%C2%B035'05.4%22W/@41.6362242,-70.5859276,352m/data=!3m2!1e3!4b1!4m14!1m7!3m6!1s0x89e4d1acf41e3a17:0x4b98dc3615091bd6!2sBoxberry+Hill+Rd,+Falmouth,+MA+02536!3b1!8m2!3d41.628453!4d-70.572154!3m5!1s0x0:0x25d3f57604bcd3ea!7e2!8m2!3d41.6362297!4d-70.5848304" xr:uid="{FC9CBBBD-0B53-40EC-9EB0-47F1C55110FE}"/>
    <hyperlink ref="G23" r:id="rId8" xr:uid="{0215A051-AFC4-4828-B3C3-FA9B9CF733E5}"/>
    <hyperlink ref="G24" r:id="rId9" xr:uid="{21541D97-7A52-4F62-A1EE-D52C6CC0F2C9}"/>
    <hyperlink ref="G25" r:id="rId10" xr:uid="{EB2D8B89-3272-43F5-AFD8-994148193C77}"/>
    <hyperlink ref="G26" r:id="rId11" xr:uid="{07EC528D-A4CF-4FCF-B473-D3A10783CD85}"/>
    <hyperlink ref="G27" r:id="rId12" xr:uid="{92B91397-D5C7-4547-96E6-CBC0C51CFD52}"/>
    <hyperlink ref="G28" r:id="rId13" xr:uid="{B67145DC-CB8E-45DC-ABA4-EF28EDFF9362}"/>
    <hyperlink ref="G29" r:id="rId14" xr:uid="{2E7FCEB2-887B-4678-AEF0-C2A1A6422805}"/>
    <hyperlink ref="G30" r:id="rId15" xr:uid="{5E8267D3-719C-41C9-A8F9-90BDE2332440}"/>
    <hyperlink ref="G32" r:id="rId16" xr:uid="{A989D744-B3E3-4BB4-B2AD-E80E2D6455C7}"/>
    <hyperlink ref="G21" r:id="rId17" xr:uid="{55FC1733-C39A-4C3A-B998-B658597E148B}"/>
    <hyperlink ref="G33" r:id="rId18" xr:uid="{D1BCF1F4-19C8-439D-A93C-B29C51143117}"/>
    <hyperlink ref="G34" r:id="rId19" xr:uid="{8070BB69-B115-474B-B214-B57AA493FB69}"/>
    <hyperlink ref="G35" r:id="rId20" xr:uid="{97E5A08A-E511-4F93-9E4B-CF72AD35258B}"/>
    <hyperlink ref="G36" r:id="rId21" xr:uid="{9E9E8851-1825-4B7F-B48F-E7DC22D782F0}"/>
    <hyperlink ref="G38" r:id="rId22" xr:uid="{653551B1-F90F-4F57-8068-973A4AD96EAA}"/>
    <hyperlink ref="G39" r:id="rId23" xr:uid="{9C7C3C27-065E-493A-BADB-F02B80C6BA0E}"/>
    <hyperlink ref="G58" r:id="rId24" xr:uid="{B6ACDE46-42BC-45DC-A75D-3E0129BC2B59}"/>
    <hyperlink ref="G40" r:id="rId25" xr:uid="{4C787238-590E-4D03-A54E-9B9F27D8C809}"/>
    <hyperlink ref="G41" r:id="rId26" xr:uid="{2A2A4C19-C022-41C9-8B43-94B8538EE998}"/>
    <hyperlink ref="G43" r:id="rId27" xr:uid="{5AF629D7-5C1B-4BBA-85B0-F32C4B4D94F9}"/>
    <hyperlink ref="G44" r:id="rId28" xr:uid="{4EC65E71-F8D2-40F4-8286-58A70EEDCA2F}"/>
    <hyperlink ref="G46" r:id="rId29" xr:uid="{0FCDF8BC-BC69-42EC-99CE-A1AE4D76F021}"/>
    <hyperlink ref="G49" r:id="rId30" xr:uid="{99C5F794-71D8-4B8A-A4A5-1B5D2A98F521}"/>
    <hyperlink ref="G50" r:id="rId31" xr:uid="{9E3D36F3-F750-4141-AD7A-31D429026ACF}"/>
    <hyperlink ref="G53" r:id="rId32" xr:uid="{90DDE030-3401-4FA9-83D7-39C225C4431B}"/>
    <hyperlink ref="G51" r:id="rId33" xr:uid="{F93A9B44-375C-4CB8-BACA-68B45338A935}"/>
    <hyperlink ref="G56" r:id="rId34" xr:uid="{FA8C348C-DCE5-4FCA-8492-DA75B1982252}"/>
    <hyperlink ref="G47" r:id="rId35" xr:uid="{2CC773F6-7DE4-497A-B695-EECC021F3F1E}"/>
    <hyperlink ref="G42" r:id="rId36" display="https://www.google.com/maps/place/41%C2%B033'51.0%22N+70%C2%B037'09.3%22W/@41.56416,-70.6199945,230m/data=!3m2!1e3!4b1!4m14!1m7!3m6!1s0x89e4d9dc77bdfdcf:0x3960ab546e0d8f8d!2sTer+Heun+Dr,+Falmouth,+MA+02540!3b1!8m2!3d41.5674576!4d-70.6293562!3m5!1s0x0:0xbcccbd3f6c0225b7!7e2!8m2!3d41.5641597!4d-70.6192459!5m1!1e3" xr:uid="{17B5AE1B-0DED-4C33-A153-7AB2416CDB77}"/>
    <hyperlink ref="G57" r:id="rId37" xr:uid="{235AB474-E458-40A6-9DFD-CAC60C6120AB}"/>
    <hyperlink ref="G48" r:id="rId38" xr:uid="{13A6D4EF-3200-4CFB-9909-BB77DAE67A94}"/>
    <hyperlink ref="G64" r:id="rId39" xr:uid="{10D5C12A-B559-45EB-B095-5BACA7EF846B}"/>
    <hyperlink ref="G65" r:id="rId40" xr:uid="{1E8A7C3C-4306-4902-9C96-1B0E7A913FED}"/>
    <hyperlink ref="G60" r:id="rId41" display="https://www.google.com/maps/place/41%C2%B038'48.2%22N+70%C2%B036'45.7%22W/@41.6467276,-70.6141284,629m/data=!3m1!1e3!4m14!1m7!3m6!1s0x89e4d07a0e793ef7:0x3da19b7b810dd93d!2sMA-28A,+Falmouth,+MA!3b1!8m2!3d41.5841736!4d-70.6301381!3m5!1s0x0:0xa3da932f4b2fd3c2!7e2!8m2!3d41.6467206!4d-70.6126833!5m1!1e3" xr:uid="{9EBE0A88-E5FA-46E6-8627-3AB469A05600}"/>
    <hyperlink ref="G61" r:id="rId42" xr:uid="{5EA09BD4-4A17-4E89-81DE-F9CB3C5845AF}"/>
    <hyperlink ref="G63" r:id="rId43" xr:uid="{6FAFADBE-C8FF-4121-9097-A369AD3C9F57}"/>
    <hyperlink ref="G52" r:id="rId44" xr:uid="{E702B7F2-1F08-4595-8A3B-1AC48BE23D89}"/>
    <hyperlink ref="G45" r:id="rId45" xr:uid="{3BFDA604-D4DF-40CB-AFC1-BE2DB2A2E6A5}"/>
    <hyperlink ref="G62" r:id="rId46" display="https://www.google.com/maps/place/41%C2%B033'39.5%22N+70%C2%B035'57.2%22W/@41.5609795,-70.6000509,268m/data=!3m2!1e3!4b1!4m14!1m7!3m6!1s0x89e4d768ad998c09:0x26120cb9566725ef!2sJones+Rd,+Falmouth,+MA+02540!3b1!8m2!3d41.5604494!4d-70.6089798!3m5!1s0x0:0xa2ccc24b66a47e9d!7e2!8m2!3d41.5609778!4d-70.5992194!5m1!1e3" xr:uid="{A1739A0B-0D8A-4669-A09D-56B85DD1953B}"/>
    <hyperlink ref="G22" r:id="rId47" xr:uid="{952EF76B-26C8-488B-9284-DB2786078F2F}"/>
    <hyperlink ref="G37" r:id="rId48" xr:uid="{A915169A-990A-45A7-8F0E-4B8BF9F4AF09}"/>
    <hyperlink ref="G31" r:id="rId49" display="https://www.google.com/maps/dir/41.552163,-70.612925/41.5535262,-70.6185872/@41.5531008,-70.6176352,470m/data=!3m1!1e3!4m2!4m1!3e0" xr:uid="{D1036AC9-8522-428D-850A-21627C1A0389}"/>
    <hyperlink ref="G55" r:id="rId50" display="https://www.google.com/maps/dir/41.5464824,-70.6004629/41.54639,-70.591044/@41.5454652,-70.60117,1174m/data=!3m1!1e3!4m9!4m8!1m5!3m4!1m2!1d-70.6027086!2d41.5447069!3s0x89e4d79e688f4f83:0xecfce16f403c3d5b!1m0!3e0!5m1!1e3?hl=en" xr:uid="{E64FDA76-6519-4AC7-B4DB-DB91B4608975}"/>
    <hyperlink ref="G59" r:id="rId51" display="https://www.google.com/maps/dir/41.5781161,-70.5740756/41.55521,-70.600038/@41.5666128,-70.5963228,3170m/data=!3m1!1e3!4m9!4m8!1m5!3m4!1m2!1d-70.5951227!2d41.5673573!3s0x89e4d73f03028d5b:0x9f58413b7e4b59b5!1m0!3e0!5m1!1e3" xr:uid="{E61C5521-4911-4349-94CA-126D7D41F0C8}"/>
    <hyperlink ref="G54" r:id="rId52" display="https://www.google.com/maps/dir/41.5505174,-70.5518379/InnSeason+Resorts+Surfside,+134+Menauhant+Rd,+East+Falmouth,+MA+02536/@41.55218,-70.5771704,2722m/data=!3m1!1e3!4m9!4m8!1m0!1m5!1m1!1s0x89e4d707221aa2b7:0xcc873605efaa1ae!2m2!1d-70.5817007!2d41.5453111!3e0?hl=en" xr:uid="{B1CC9F8B-FF00-4210-9755-D2C1967EF98A}"/>
    <hyperlink ref="G18" r:id="rId53" display="https://www.google.com/maps/place/41%C2%B034'10.7%22N+70%C2%B036'23.8%22W/@41.56965,-70.6088017,17z/data=!3m1!4b1!4m13!1m6!3m5!1s0x0:0xf80c16bbe646c1e2!2sGoodwill+Park!8m2!3d41.569489!4d-70.61305!3m5!1s0x0:0x83a016854a5b2752!7e2!8m2!3d41.5696495!4d-70.6066127 " xr:uid="{A4801D2E-4CB1-48A9-BAE8-25FE0AF95BEC}"/>
    <hyperlink ref="G19" r:id="rId54" xr:uid="{C4499939-E74E-497C-8E2D-6B94523F2F81}"/>
  </hyperlinks>
  <pageMargins left="0.25" right="0.25" top="0.75" bottom="0.75" header="0.3" footer="0.3"/>
  <pageSetup scale="23" fitToHeight="0" orientation="landscape" r:id="rId55"/>
  <drawing r:id="rId56"/>
  <extLst>
    <ext xmlns:x14="http://schemas.microsoft.com/office/spreadsheetml/2009/9/main" uri="{CCE6A557-97BC-4b89-ADB6-D9C93CAAB3DF}">
      <x14:dataValidations xmlns:xm="http://schemas.microsoft.com/office/excel/2006/main" count="5">
        <x14:dataValidation type="list" allowBlank="1" showInputMessage="1" showErrorMessage="1" promptTitle="Select from the dropdown list" xr:uid="{9244D7A4-4AC4-4F8A-8DB5-3475F457FD1E}">
          <x14:formula1>
            <xm:f>DropDowns!$A$3:$A$14</xm:f>
          </x14:formula1>
          <xm:sqref>E41:E65 E14:E17 E20:E39</xm:sqref>
        </x14:dataValidation>
        <x14:dataValidation type="list" allowBlank="1" showInputMessage="1" showErrorMessage="1" prompt="Projects with right-of-way owned by MassDOT are INELIGIBLE for Complete Streets funding" xr:uid="{BB2A63B0-A7F8-43F9-9580-F633739EECEC}">
          <x14:formula1>
            <xm:f>DropDowns!$A$27:$A$28</xm:f>
          </x14:formula1>
          <xm:sqref>AU41:AU65 AU14:AU17 AU20:AU39</xm:sqref>
        </x14:dataValidation>
        <x14:dataValidation type="list" allowBlank="1" showInputMessage="1" showErrorMessage="1" prompt="Select from dropdown list" xr:uid="{29C5C137-69AB-4E88-A7D3-1E9529892101}">
          <x14:formula1>
            <xm:f>DropDowns!$A$27:$A$28</xm:f>
          </x14:formula1>
          <xm:sqref>AM40 AM41:AT65 H41:K65 H20:K39 AM14:AT17 H14:K17 AM20:AT39</xm:sqref>
        </x14:dataValidation>
        <x14:dataValidation type="list" allowBlank="1" showInputMessage="1" showErrorMessage="1" xr:uid="{26580DBB-9283-4306-8805-B1E277E582AD}">
          <x14:formula1>
            <xm:f>DropDowns!$A$27:$A$28</xm:f>
          </x14:formula1>
          <xm:sqref>AK39 AL41:AL65 AL14:AL17 AL20:AL39</xm:sqref>
        </x14:dataValidation>
        <x14:dataValidation type="list" allowBlank="1" showInputMessage="1" showErrorMessage="1" prompt="Select &quot;Yes&quot; if your project includes this Project Type" xr:uid="{3B057605-461A-4151-9178-2FA5A01C9FB3}">
          <x14:formula1>
            <xm:f>DropDowns!$A$27:$A$28</xm:f>
          </x14:formula1>
          <xm:sqref>AF39:AJ39 AF33:AK38 L33:AE39 L41:AK65 L14:AK17 L20:AK32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FA538-0C21-4DB8-A66F-B46BBB7EB4F8}">
  <sheetPr>
    <pageSetUpPr autoPageBreaks="0" fitToPage="1"/>
  </sheetPr>
  <dimension ref="A1:DB96"/>
  <sheetViews>
    <sheetView topLeftCell="A10" zoomScale="64" zoomScaleNormal="64" workbookViewId="0">
      <pane ySplit="4" topLeftCell="A14" activePane="bottomLeft" state="frozen"/>
      <selection pane="bottomLeft" activeCell="F16" sqref="F16"/>
    </sheetView>
  </sheetViews>
  <sheetFormatPr defaultColWidth="9.140625" defaultRowHeight="15" outlineLevelRow="1" x14ac:dyDescent="0.25"/>
  <cols>
    <col min="1" max="1" width="13.85546875" style="14" customWidth="1"/>
    <col min="2" max="2" width="14.7109375" style="14" customWidth="1"/>
    <col min="3" max="3" width="30" style="14" customWidth="1"/>
    <col min="4" max="4" width="38.5703125" style="14" customWidth="1"/>
    <col min="5" max="5" width="22.5703125" style="14" customWidth="1"/>
    <col min="6" max="6" width="22.7109375" style="14" customWidth="1"/>
    <col min="7" max="7" width="33.140625" style="14" customWidth="1"/>
    <col min="8" max="11" width="5.5703125" style="14" customWidth="1"/>
    <col min="12" max="15" width="4.140625" style="231" customWidth="1"/>
    <col min="16" max="16" width="6.42578125" style="231" customWidth="1"/>
    <col min="17" max="17" width="6.28515625" style="231" customWidth="1"/>
    <col min="18" max="18" width="6.7109375" style="231" customWidth="1"/>
    <col min="19" max="23" width="4.140625" style="231" customWidth="1"/>
    <col min="24" max="24" width="4.7109375" style="231" customWidth="1"/>
    <col min="25" max="26" width="4.140625" style="231" customWidth="1"/>
    <col min="27" max="27" width="5.28515625" style="231" customWidth="1"/>
    <col min="28" max="30" width="4.140625" style="231" customWidth="1"/>
    <col min="31" max="31" width="6.7109375" style="231" customWidth="1"/>
    <col min="32" max="32" width="6.42578125" style="231" customWidth="1"/>
    <col min="33" max="37" width="4.140625" style="231" customWidth="1"/>
    <col min="38" max="38" width="4.7109375" style="231" customWidth="1"/>
    <col min="39" max="39" width="24.28515625" style="14" customWidth="1"/>
    <col min="40" max="42" width="4" style="14" customWidth="1"/>
    <col min="43" max="46" width="24.28515625" style="14" customWidth="1"/>
    <col min="47" max="47" width="23.140625" style="14" customWidth="1"/>
    <col min="48" max="48" width="26.140625" style="14" customWidth="1"/>
    <col min="49" max="49" width="24.5703125" style="14" customWidth="1"/>
    <col min="50" max="50" width="26.5703125" style="14" customWidth="1"/>
    <col min="51" max="51" width="31.42578125" style="14" customWidth="1"/>
    <col min="52" max="52" width="2.5703125" style="14" customWidth="1"/>
    <col min="53" max="53" width="9.140625" style="338" customWidth="1"/>
    <col min="54" max="54" width="2.5703125" style="130" customWidth="1"/>
    <col min="55" max="60" width="9.140625" style="14" customWidth="1"/>
    <col min="61" max="61" width="10.42578125" style="14" customWidth="1"/>
    <col min="62" max="65" width="9.140625" style="14" customWidth="1"/>
    <col min="66" max="66" width="9.7109375" style="14" customWidth="1"/>
    <col min="67" max="73" width="9.140625" style="14" customWidth="1"/>
    <col min="74" max="74" width="9.140625" style="338" customWidth="1"/>
    <col min="75" max="75" width="9.140625" style="130"/>
    <col min="76" max="76" width="9.140625" style="14"/>
    <col min="77" max="80" width="4.140625" style="231" bestFit="1" customWidth="1"/>
    <col min="81" max="81" width="6.42578125" style="231" customWidth="1"/>
    <col min="82" max="82" width="6.28515625" style="231" customWidth="1"/>
    <col min="83" max="83" width="6.7109375" style="231" customWidth="1"/>
    <col min="84" max="85" width="4.140625" style="231" bestFit="1" customWidth="1"/>
    <col min="86" max="86" width="7" style="231" customWidth="1"/>
    <col min="87" max="88" width="4.140625" style="231" bestFit="1" customWidth="1"/>
    <col min="89" max="89" width="4.7109375" style="231" customWidth="1"/>
    <col min="90" max="90" width="4.140625" style="231" bestFit="1" customWidth="1"/>
    <col min="91" max="91" width="8.5703125" style="231" bestFit="1" customWidth="1"/>
    <col min="92" max="92" width="5.28515625" style="231" customWidth="1"/>
    <col min="93" max="94" width="4.140625" style="231" bestFit="1" customWidth="1"/>
    <col min="95" max="95" width="5.28515625" style="231" bestFit="1" customWidth="1"/>
    <col min="96" max="97" width="8" style="231" customWidth="1"/>
    <col min="98" max="101" width="4.140625" style="231" bestFit="1" customWidth="1"/>
    <col min="102" max="102" width="4.140625" style="231" customWidth="1"/>
    <col min="103" max="103" width="4.7109375" style="231" customWidth="1"/>
    <col min="104" max="104" width="11.28515625" style="387" customWidth="1"/>
    <col min="105" max="105" width="11.28515625" style="231" customWidth="1"/>
    <col min="106" max="106" width="15.85546875" style="231" customWidth="1"/>
    <col min="107" max="16384" width="9.140625" style="14"/>
  </cols>
  <sheetData>
    <row r="1" spans="1:106" ht="45" customHeight="1" x14ac:dyDescent="0.35">
      <c r="A1" s="146"/>
      <c r="B1" s="146"/>
      <c r="C1" s="146"/>
      <c r="D1" s="446" t="s">
        <v>78</v>
      </c>
      <c r="E1" s="486"/>
      <c r="F1" s="147"/>
      <c r="G1" s="147"/>
      <c r="H1" s="148"/>
      <c r="I1" s="148"/>
      <c r="J1" s="148"/>
      <c r="K1" s="148"/>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1"/>
      <c r="AN1" s="151"/>
      <c r="AO1" s="151"/>
      <c r="AP1" s="151"/>
      <c r="AQ1" s="151"/>
      <c r="AR1" s="151"/>
      <c r="AS1" s="151"/>
      <c r="AT1" s="151"/>
      <c r="AU1" s="146"/>
      <c r="AV1" s="146"/>
      <c r="AW1" s="146"/>
      <c r="AX1" s="146"/>
      <c r="AY1" s="152"/>
      <c r="BA1" s="536" t="s">
        <v>392</v>
      </c>
      <c r="BB1" s="367"/>
      <c r="BC1" s="146"/>
      <c r="BD1" s="146"/>
      <c r="BE1" s="146"/>
      <c r="BF1" s="146"/>
      <c r="BG1" s="146"/>
      <c r="BH1" s="146"/>
      <c r="BI1" s="146"/>
      <c r="BJ1" s="146"/>
      <c r="BK1" s="146"/>
      <c r="BL1" s="152"/>
      <c r="BV1" s="536" t="s">
        <v>393</v>
      </c>
      <c r="BW1" s="367"/>
      <c r="BY1" s="149"/>
      <c r="BZ1" s="150"/>
      <c r="CA1" s="150"/>
      <c r="CB1" s="150"/>
      <c r="CC1" s="150"/>
      <c r="CD1" s="150"/>
      <c r="CE1" s="150"/>
      <c r="CF1" s="150"/>
      <c r="CG1" s="150"/>
      <c r="CH1" s="150"/>
      <c r="CI1" s="150"/>
      <c r="CJ1" s="150"/>
      <c r="CK1" s="150"/>
      <c r="CL1" s="150"/>
      <c r="CM1" s="150"/>
      <c r="CN1" s="150"/>
      <c r="CO1" s="150"/>
      <c r="CP1" s="150"/>
      <c r="CQ1" s="150"/>
      <c r="CR1" s="150"/>
      <c r="CS1" s="150"/>
      <c r="CT1" s="150"/>
      <c r="CU1" s="150"/>
      <c r="CV1" s="150"/>
      <c r="CW1" s="150"/>
      <c r="CX1" s="150"/>
      <c r="CY1" s="150"/>
      <c r="CZ1" s="353"/>
      <c r="DA1" s="353"/>
      <c r="DB1" s="353"/>
    </row>
    <row r="2" spans="1:106" ht="27" customHeight="1" thickBot="1" x14ac:dyDescent="0.55000000000000004">
      <c r="A2" s="146"/>
      <c r="B2" s="146"/>
      <c r="C2" s="146"/>
      <c r="D2" s="448" t="s">
        <v>79</v>
      </c>
      <c r="E2" s="487"/>
      <c r="F2" s="153"/>
      <c r="G2" s="153"/>
      <c r="H2" s="154"/>
      <c r="I2" s="154"/>
      <c r="J2" s="154"/>
      <c r="K2" s="154"/>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51"/>
      <c r="AN2" s="151"/>
      <c r="AO2" s="151"/>
      <c r="AP2" s="151"/>
      <c r="AQ2" s="151"/>
      <c r="AR2" s="151"/>
      <c r="AS2" s="151"/>
      <c r="AT2" s="151"/>
      <c r="AU2" s="155"/>
      <c r="AV2" s="155"/>
      <c r="AW2" s="155"/>
      <c r="AX2" s="155"/>
      <c r="AY2" s="156"/>
      <c r="BA2" s="536"/>
      <c r="BB2" s="367"/>
      <c r="BC2" s="146"/>
      <c r="BD2" s="146"/>
      <c r="BE2" s="146"/>
      <c r="BF2" s="146"/>
      <c r="BG2" s="146"/>
      <c r="BH2" s="146"/>
      <c r="BI2" s="146"/>
      <c r="BJ2" s="146"/>
      <c r="BK2" s="146"/>
      <c r="BL2" s="152"/>
      <c r="BV2" s="536"/>
      <c r="BW2" s="367"/>
      <c r="BY2" s="149"/>
      <c r="BZ2" s="149"/>
      <c r="CA2" s="149"/>
      <c r="CB2" s="149"/>
      <c r="CC2" s="149"/>
      <c r="CD2" s="149"/>
      <c r="CE2" s="149"/>
      <c r="CF2" s="149"/>
      <c r="CG2" s="149"/>
      <c r="CH2" s="149"/>
      <c r="CI2" s="149"/>
      <c r="CJ2" s="149"/>
      <c r="CK2" s="149"/>
      <c r="CL2" s="149"/>
      <c r="CM2" s="149"/>
      <c r="CN2" s="149"/>
      <c r="CO2" s="149"/>
      <c r="CP2" s="149"/>
      <c r="CQ2" s="149"/>
      <c r="CR2" s="149"/>
      <c r="CS2" s="149"/>
      <c r="CT2" s="149"/>
      <c r="CU2" s="149"/>
      <c r="CV2" s="149"/>
      <c r="CW2" s="149"/>
      <c r="CX2" s="149"/>
      <c r="CY2" s="149"/>
      <c r="CZ2" s="354"/>
      <c r="DA2" s="354"/>
      <c r="DB2" s="354"/>
    </row>
    <row r="3" spans="1:106" ht="24.75" customHeight="1" outlineLevel="1" thickBot="1" x14ac:dyDescent="0.3">
      <c r="A3" s="146"/>
      <c r="B3" s="155"/>
      <c r="C3" s="157"/>
      <c r="D3" s="158"/>
      <c r="E3" s="159"/>
      <c r="F3" s="158"/>
      <c r="G3" s="158"/>
      <c r="H3" s="149"/>
      <c r="I3" s="160"/>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51"/>
      <c r="AN3" s="151"/>
      <c r="AO3" s="151"/>
      <c r="AP3" s="151"/>
      <c r="AQ3" s="151"/>
      <c r="AR3" s="151"/>
      <c r="AS3" s="151"/>
      <c r="AT3" s="151"/>
      <c r="AU3" s="155"/>
      <c r="AV3" s="155"/>
      <c r="AW3" s="155"/>
      <c r="AX3" s="155"/>
      <c r="AY3" s="156"/>
      <c r="BA3" s="536"/>
      <c r="BB3" s="367"/>
      <c r="BC3" s="146"/>
      <c r="BD3" s="146"/>
      <c r="BE3" s="146"/>
      <c r="BF3" s="146"/>
      <c r="BG3" s="146"/>
      <c r="BH3" s="146"/>
      <c r="BI3" s="146"/>
      <c r="BJ3" s="146"/>
      <c r="BK3" s="146"/>
      <c r="BL3" s="152"/>
      <c r="BV3" s="536"/>
      <c r="BW3" s="367"/>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354"/>
      <c r="DA3" s="354"/>
      <c r="DB3" s="354"/>
    </row>
    <row r="4" spans="1:106" s="168" customFormat="1" ht="23.25" customHeight="1" outlineLevel="1" thickBot="1" x14ac:dyDescent="0.4">
      <c r="A4" s="161"/>
      <c r="B4" s="488" t="s">
        <v>5</v>
      </c>
      <c r="C4" s="489"/>
      <c r="D4" s="162" t="s">
        <v>80</v>
      </c>
      <c r="E4" s="163"/>
      <c r="F4" s="490" t="s">
        <v>16</v>
      </c>
      <c r="G4" s="491"/>
      <c r="H4" s="491"/>
      <c r="I4" s="491"/>
      <c r="J4" s="491"/>
      <c r="K4" s="492"/>
      <c r="L4" s="164"/>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51"/>
      <c r="AN4" s="151"/>
      <c r="AO4" s="151"/>
      <c r="AP4" s="151"/>
      <c r="AQ4" s="151"/>
      <c r="AR4" s="151"/>
      <c r="AS4" s="151"/>
      <c r="AT4" s="151"/>
      <c r="AU4" s="166"/>
      <c r="AV4" s="167"/>
      <c r="AW4" s="167"/>
      <c r="AX4" s="167"/>
      <c r="AY4" s="161"/>
      <c r="BA4" s="536"/>
      <c r="BB4" s="367"/>
      <c r="BC4" s="167" t="s">
        <v>392</v>
      </c>
      <c r="BD4" s="167"/>
      <c r="BE4" s="167"/>
      <c r="BF4" s="167"/>
      <c r="BG4" s="167"/>
      <c r="BH4" s="167"/>
      <c r="BI4" s="167"/>
      <c r="BJ4" s="167"/>
      <c r="BK4" s="167"/>
      <c r="BL4" s="161"/>
      <c r="BV4" s="536"/>
      <c r="BW4" s="367"/>
      <c r="BY4" s="541" t="s">
        <v>394</v>
      </c>
      <c r="BZ4" s="541"/>
      <c r="CA4" s="541"/>
      <c r="CB4" s="541"/>
      <c r="CC4" s="541"/>
      <c r="CD4" s="541"/>
      <c r="CE4" s="541"/>
      <c r="CF4" s="541"/>
      <c r="CG4" s="541"/>
      <c r="CH4" s="541"/>
      <c r="CI4" s="541"/>
      <c r="CJ4" s="541"/>
      <c r="CK4" s="541"/>
      <c r="CL4" s="541"/>
      <c r="CM4" s="541"/>
      <c r="CN4" s="541"/>
      <c r="CO4" s="541"/>
      <c r="CP4" s="541"/>
      <c r="CQ4" s="541"/>
      <c r="CR4" s="541"/>
      <c r="CS4" s="541"/>
      <c r="CT4" s="541"/>
      <c r="CU4" s="541"/>
      <c r="CV4" s="541"/>
      <c r="CW4" s="541"/>
      <c r="CX4" s="541"/>
      <c r="CY4" s="541"/>
      <c r="CZ4" s="541"/>
      <c r="DA4" s="541"/>
      <c r="DB4" s="541"/>
    </row>
    <row r="5" spans="1:106" s="168" customFormat="1" ht="21.75" customHeight="1" outlineLevel="1" thickBot="1" x14ac:dyDescent="0.4">
      <c r="A5" s="161"/>
      <c r="B5" s="465" t="s">
        <v>7</v>
      </c>
      <c r="C5" s="466"/>
      <c r="D5" s="169">
        <f>VLOOKUP(D4,'[1]Muni Info'!A2:D354,4,FALSE)</f>
        <v>5</v>
      </c>
      <c r="E5" s="170"/>
      <c r="F5" s="513" t="s">
        <v>17</v>
      </c>
      <c r="G5" s="514"/>
      <c r="H5" s="514"/>
      <c r="I5" s="514"/>
      <c r="J5" s="514"/>
      <c r="K5" s="515"/>
      <c r="L5" s="164"/>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51"/>
      <c r="AN5" s="151"/>
      <c r="AO5" s="151"/>
      <c r="AP5" s="151"/>
      <c r="AQ5" s="151"/>
      <c r="AR5" s="151"/>
      <c r="AS5" s="151"/>
      <c r="AT5" s="151"/>
      <c r="AU5" s="167"/>
      <c r="AV5" s="167"/>
      <c r="AW5" s="167"/>
      <c r="AX5" s="167"/>
      <c r="AY5" s="161"/>
      <c r="BA5" s="536"/>
      <c r="BB5" s="367"/>
      <c r="BC5" s="167"/>
      <c r="BD5" s="167"/>
      <c r="BE5" s="167"/>
      <c r="BF5" s="167"/>
      <c r="BG5" s="167"/>
      <c r="BH5" s="167"/>
      <c r="BI5" s="167"/>
      <c r="BJ5" s="167"/>
      <c r="BK5" s="167"/>
      <c r="BL5" s="161"/>
      <c r="BV5" s="536"/>
      <c r="BW5" s="367"/>
      <c r="BY5" s="359"/>
      <c r="BZ5" s="360"/>
      <c r="CA5" s="360"/>
      <c r="CB5" s="360"/>
      <c r="CC5" s="360"/>
      <c r="CD5" s="360"/>
      <c r="CE5" s="360"/>
      <c r="CF5" s="360"/>
      <c r="CG5" s="360"/>
      <c r="CH5" s="360"/>
      <c r="CI5" s="360"/>
      <c r="CJ5" s="360"/>
      <c r="CK5" s="360"/>
      <c r="CL5" s="360"/>
      <c r="CM5" s="360"/>
      <c r="CN5" s="360"/>
      <c r="CO5" s="360"/>
      <c r="CP5" s="360"/>
      <c r="CQ5" s="360"/>
      <c r="CR5" s="360"/>
      <c r="CS5" s="360"/>
      <c r="CT5" s="360"/>
      <c r="CU5" s="360"/>
      <c r="CV5" s="360"/>
      <c r="CW5" s="360"/>
      <c r="CX5" s="360"/>
      <c r="CY5" s="360"/>
      <c r="CZ5" s="355"/>
      <c r="DA5" s="355"/>
      <c r="DB5" s="355"/>
    </row>
    <row r="6" spans="1:106" s="168" customFormat="1" ht="21.75" outlineLevel="1" thickBot="1" x14ac:dyDescent="0.4">
      <c r="A6" s="161"/>
      <c r="B6" s="465" t="s">
        <v>10</v>
      </c>
      <c r="C6" s="466"/>
      <c r="D6" s="169" t="s">
        <v>81</v>
      </c>
      <c r="E6" s="171"/>
      <c r="F6" s="516" t="s">
        <v>82</v>
      </c>
      <c r="G6" s="517"/>
      <c r="H6" s="517"/>
      <c r="I6" s="517"/>
      <c r="J6" s="517"/>
      <c r="K6" s="518"/>
      <c r="L6" s="172"/>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51"/>
      <c r="AN6" s="151"/>
      <c r="AO6" s="151"/>
      <c r="AP6" s="151"/>
      <c r="AQ6" s="151"/>
      <c r="AR6" s="151"/>
      <c r="AS6" s="151"/>
      <c r="AT6" s="151"/>
      <c r="AU6" s="174"/>
      <c r="AV6" s="174"/>
      <c r="AW6" s="174"/>
      <c r="AX6" s="174"/>
      <c r="AY6" s="175"/>
      <c r="BA6" s="536"/>
      <c r="BB6" s="367"/>
      <c r="BC6" s="167"/>
      <c r="BD6" s="167"/>
      <c r="BE6" s="167"/>
      <c r="BF6" s="167"/>
      <c r="BG6" s="167"/>
      <c r="BH6" s="167"/>
      <c r="BI6" s="167"/>
      <c r="BJ6" s="167"/>
      <c r="BK6" s="167"/>
      <c r="BL6" s="161"/>
      <c r="BV6" s="536"/>
      <c r="BW6" s="367"/>
      <c r="BY6" s="547" t="s">
        <v>395</v>
      </c>
      <c r="BZ6" s="547"/>
      <c r="CA6" s="547"/>
      <c r="CB6" s="547"/>
      <c r="CC6" s="547"/>
      <c r="CD6" s="547"/>
      <c r="CE6" s="547"/>
      <c r="CF6" s="547"/>
      <c r="CG6" s="547"/>
      <c r="CH6" s="547"/>
      <c r="CI6" s="547"/>
      <c r="CJ6" s="547"/>
      <c r="CK6" s="547"/>
      <c r="CL6" s="547"/>
      <c r="CM6" s="547"/>
      <c r="CN6" s="547"/>
      <c r="CO6" s="547"/>
      <c r="CP6" s="547"/>
      <c r="CQ6" s="547"/>
      <c r="CR6" s="547"/>
      <c r="CS6" s="547"/>
      <c r="CT6" s="547"/>
      <c r="CU6" s="547"/>
      <c r="CV6" s="547"/>
      <c r="CW6" s="547"/>
      <c r="CX6" s="547"/>
      <c r="CY6" s="547"/>
      <c r="CZ6" s="355"/>
      <c r="DA6" s="355"/>
      <c r="DB6" s="355"/>
    </row>
    <row r="7" spans="1:106" s="168" customFormat="1" ht="24" outlineLevel="1" thickBot="1" x14ac:dyDescent="0.4">
      <c r="A7" s="161"/>
      <c r="B7" s="465" t="s">
        <v>12</v>
      </c>
      <c r="C7" s="466"/>
      <c r="D7" s="169" t="s">
        <v>83</v>
      </c>
      <c r="E7" s="176"/>
      <c r="F7" s="519"/>
      <c r="G7" s="520"/>
      <c r="H7" s="520"/>
      <c r="I7" s="520"/>
      <c r="J7" s="520"/>
      <c r="K7" s="521"/>
      <c r="L7" s="172"/>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51"/>
      <c r="AN7" s="151"/>
      <c r="AO7" s="151"/>
      <c r="AP7" s="151"/>
      <c r="AQ7" s="151"/>
      <c r="AR7" s="151"/>
      <c r="AS7" s="151"/>
      <c r="AT7" s="151"/>
      <c r="AU7" s="174"/>
      <c r="AV7" s="174"/>
      <c r="AW7" s="174"/>
      <c r="AX7" s="174"/>
      <c r="AY7" s="175"/>
      <c r="BA7" s="536"/>
      <c r="BB7" s="367"/>
      <c r="BC7" s="167"/>
      <c r="BD7" s="167"/>
      <c r="BE7" s="167"/>
      <c r="BF7" s="167"/>
      <c r="BG7" s="167"/>
      <c r="BH7" s="167"/>
      <c r="BI7" s="167"/>
      <c r="BJ7" s="167"/>
      <c r="BK7" s="167"/>
      <c r="BL7" s="161"/>
      <c r="BV7" s="536"/>
      <c r="BW7" s="367"/>
      <c r="BX7" s="361"/>
      <c r="BY7" s="548" t="s">
        <v>396</v>
      </c>
      <c r="BZ7" s="549"/>
      <c r="CA7" s="549"/>
      <c r="CB7" s="550"/>
      <c r="CC7" s="542" t="s">
        <v>397</v>
      </c>
      <c r="CD7" s="543"/>
      <c r="CE7" s="544"/>
      <c r="CF7" s="542" t="s">
        <v>396</v>
      </c>
      <c r="CG7" s="543"/>
      <c r="CH7" s="543"/>
      <c r="CI7" s="543"/>
      <c r="CJ7" s="543"/>
      <c r="CK7" s="543"/>
      <c r="CL7" s="544"/>
      <c r="CM7" s="542" t="s">
        <v>397</v>
      </c>
      <c r="CN7" s="543"/>
      <c r="CO7" s="543"/>
      <c r="CP7" s="543"/>
      <c r="CQ7" s="543" t="s">
        <v>396</v>
      </c>
      <c r="CR7" s="543"/>
      <c r="CS7" s="544"/>
      <c r="CT7" s="542" t="s">
        <v>396</v>
      </c>
      <c r="CU7" s="543"/>
      <c r="CV7" s="543"/>
      <c r="CW7" s="543"/>
      <c r="CX7" s="543"/>
      <c r="CY7" s="544"/>
      <c r="CZ7" s="355"/>
      <c r="DA7" s="355"/>
      <c r="DB7" s="355"/>
    </row>
    <row r="8" spans="1:106" s="168" customFormat="1" ht="21.75" outlineLevel="1" thickBot="1" x14ac:dyDescent="0.4">
      <c r="A8" s="161"/>
      <c r="B8" s="471" t="s">
        <v>14</v>
      </c>
      <c r="C8" s="472"/>
      <c r="D8" s="177">
        <v>44531</v>
      </c>
      <c r="E8" s="176"/>
      <c r="F8" s="522"/>
      <c r="G8" s="523"/>
      <c r="H8" s="523"/>
      <c r="I8" s="523"/>
      <c r="J8" s="523"/>
      <c r="K8" s="524"/>
      <c r="L8" s="172"/>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51"/>
      <c r="AN8" s="151"/>
      <c r="AO8" s="151"/>
      <c r="AP8" s="151"/>
      <c r="AQ8" s="151"/>
      <c r="AR8" s="151"/>
      <c r="AS8" s="151"/>
      <c r="AT8" s="151"/>
      <c r="AU8" s="174"/>
      <c r="AV8" s="174"/>
      <c r="AW8" s="174"/>
      <c r="AX8" s="174"/>
      <c r="AY8" s="175"/>
      <c r="BA8" s="536"/>
      <c r="BB8" s="367"/>
      <c r="BC8" s="167"/>
      <c r="BD8" s="167"/>
      <c r="BE8" s="167"/>
      <c r="BF8" s="167"/>
      <c r="BG8" s="167"/>
      <c r="BH8" s="167"/>
      <c r="BI8" s="167"/>
      <c r="BJ8" s="167"/>
      <c r="BK8" s="167"/>
      <c r="BL8" s="161"/>
      <c r="BV8" s="536"/>
      <c r="BW8" s="367"/>
      <c r="BX8" s="361"/>
      <c r="BY8" s="362"/>
      <c r="BZ8" s="362"/>
      <c r="CA8" s="362"/>
      <c r="CB8" s="362"/>
      <c r="CC8" s="362">
        <v>10</v>
      </c>
      <c r="CD8" s="362"/>
      <c r="CE8" s="362"/>
      <c r="CF8" s="362"/>
      <c r="CG8" s="362"/>
      <c r="CH8" s="362">
        <v>20000</v>
      </c>
      <c r="CI8" s="362"/>
      <c r="CJ8" s="362"/>
      <c r="CK8" s="362"/>
      <c r="CL8" s="362"/>
      <c r="CM8" s="362">
        <f>210</f>
        <v>210</v>
      </c>
      <c r="CN8" s="362">
        <v>180</v>
      </c>
      <c r="CO8" s="363">
        <v>2.8</v>
      </c>
      <c r="CP8" s="362"/>
      <c r="CQ8" s="362">
        <v>3000</v>
      </c>
      <c r="CR8" s="362"/>
      <c r="CS8" s="362"/>
      <c r="CT8" s="362"/>
      <c r="CU8" s="362"/>
      <c r="CV8" s="362"/>
      <c r="CW8" s="362"/>
      <c r="CX8" s="362"/>
      <c r="CY8" s="362"/>
      <c r="CZ8" s="355"/>
      <c r="DA8" s="355"/>
      <c r="DB8" s="355"/>
    </row>
    <row r="9" spans="1:106" s="168" customFormat="1" ht="10.15" customHeight="1" outlineLevel="1" thickBot="1" x14ac:dyDescent="0.4">
      <c r="A9" s="167"/>
      <c r="B9" s="178"/>
      <c r="C9" s="179"/>
      <c r="D9" s="180"/>
      <c r="E9" s="181"/>
      <c r="F9" s="182"/>
      <c r="G9" s="182"/>
      <c r="H9" s="182"/>
      <c r="I9" s="182"/>
      <c r="J9" s="182"/>
      <c r="K9" s="182"/>
      <c r="L9" s="18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51"/>
      <c r="AN9" s="151"/>
      <c r="AO9" s="151"/>
      <c r="AP9" s="151"/>
      <c r="AQ9" s="151"/>
      <c r="AR9" s="151"/>
      <c r="AS9" s="151"/>
      <c r="AT9" s="151"/>
      <c r="AU9" s="174"/>
      <c r="AV9" s="174"/>
      <c r="AW9" s="174"/>
      <c r="AX9" s="174"/>
      <c r="AY9" s="175"/>
      <c r="BA9" s="536"/>
      <c r="BB9" s="367"/>
      <c r="BC9" s="167"/>
      <c r="BD9" s="167"/>
      <c r="BE9" s="167"/>
      <c r="BF9" s="167"/>
      <c r="BG9" s="167"/>
      <c r="BH9" s="167"/>
      <c r="BI9" s="167"/>
      <c r="BJ9" s="167"/>
      <c r="BK9" s="167"/>
      <c r="BL9" s="161"/>
      <c r="BV9" s="536"/>
      <c r="BW9" s="367"/>
      <c r="BY9" s="183"/>
      <c r="BZ9" s="173"/>
      <c r="CA9" s="173"/>
      <c r="CB9" s="173"/>
      <c r="CC9" s="173"/>
      <c r="CD9" s="173"/>
      <c r="CE9" s="173"/>
      <c r="CF9" s="173"/>
      <c r="CG9" s="173"/>
      <c r="CH9" s="173"/>
      <c r="CI9" s="173"/>
      <c r="CJ9" s="173"/>
      <c r="CK9" s="173"/>
      <c r="CL9" s="173"/>
      <c r="CM9" s="173"/>
      <c r="CN9" s="173"/>
      <c r="CO9" s="173"/>
      <c r="CP9" s="173"/>
      <c r="CQ9" s="173"/>
      <c r="CR9" s="173"/>
      <c r="CS9" s="173"/>
      <c r="CT9" s="173"/>
      <c r="CU9" s="173"/>
      <c r="CV9" s="173"/>
      <c r="CW9" s="173"/>
      <c r="CX9" s="173"/>
      <c r="CY9" s="173"/>
      <c r="CZ9" s="355"/>
      <c r="DA9" s="355"/>
      <c r="DB9" s="355"/>
    </row>
    <row r="10" spans="1:106" ht="9.75" customHeight="1" thickBot="1" x14ac:dyDescent="0.3">
      <c r="A10" s="146"/>
      <c r="B10" s="184"/>
      <c r="C10" s="185"/>
      <c r="D10" s="185"/>
      <c r="E10" s="186"/>
      <c r="F10" s="185"/>
      <c r="G10" s="185"/>
      <c r="H10" s="187"/>
      <c r="I10" s="187"/>
      <c r="J10" s="187"/>
      <c r="K10" s="188"/>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90"/>
      <c r="AN10" s="190"/>
      <c r="AO10" s="190"/>
      <c r="AP10" s="190"/>
      <c r="AQ10" s="190"/>
      <c r="AR10" s="190"/>
      <c r="AS10" s="190"/>
      <c r="AT10" s="190"/>
      <c r="AU10" s="190"/>
      <c r="AV10" s="155"/>
      <c r="AW10" s="155"/>
      <c r="AX10" s="155"/>
      <c r="AY10" s="156"/>
      <c r="BA10" s="536"/>
      <c r="BB10" s="367"/>
      <c r="BC10" s="146"/>
      <c r="BD10" s="146"/>
      <c r="BE10" s="146"/>
      <c r="BF10" s="146"/>
      <c r="BG10" s="146"/>
      <c r="BH10" s="146"/>
      <c r="BI10" s="146"/>
      <c r="BJ10" s="146"/>
      <c r="BK10" s="146"/>
      <c r="BL10" s="152"/>
      <c r="BV10" s="536"/>
      <c r="BW10" s="367"/>
      <c r="BY10" s="341"/>
      <c r="BZ10" s="341"/>
      <c r="CA10" s="341"/>
      <c r="CB10" s="341"/>
      <c r="CC10" s="341"/>
      <c r="CD10" s="341"/>
      <c r="CE10" s="341"/>
      <c r="CF10" s="341"/>
      <c r="CG10" s="341"/>
      <c r="CH10" s="341"/>
      <c r="CI10" s="341"/>
      <c r="CJ10" s="341"/>
      <c r="CK10" s="341"/>
      <c r="CL10" s="341"/>
      <c r="CM10" s="341"/>
      <c r="CN10" s="341"/>
      <c r="CO10" s="341"/>
      <c r="CP10" s="341"/>
      <c r="CQ10" s="341"/>
      <c r="CR10" s="341"/>
      <c r="CS10" s="341"/>
      <c r="CT10" s="341"/>
      <c r="CU10" s="341"/>
      <c r="CV10" s="341"/>
      <c r="CW10" s="341"/>
      <c r="CX10" s="341"/>
      <c r="CY10" s="341"/>
      <c r="CZ10" s="356"/>
      <c r="DA10" s="356"/>
      <c r="DB10" s="356"/>
    </row>
    <row r="11" spans="1:106" s="193" customFormat="1" ht="15.75" customHeight="1" thickBot="1" x14ac:dyDescent="0.3">
      <c r="A11" s="473" t="s">
        <v>20</v>
      </c>
      <c r="B11" s="474"/>
      <c r="C11" s="474"/>
      <c r="D11" s="474"/>
      <c r="E11" s="475"/>
      <c r="F11" s="476" t="s">
        <v>29</v>
      </c>
      <c r="G11" s="477"/>
      <c r="H11" s="499" t="s">
        <v>35</v>
      </c>
      <c r="I11" s="500"/>
      <c r="J11" s="500"/>
      <c r="K11" s="501"/>
      <c r="L11" s="502" t="s">
        <v>41</v>
      </c>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4"/>
      <c r="AM11" s="505" t="s">
        <v>51</v>
      </c>
      <c r="AN11" s="506"/>
      <c r="AO11" s="506"/>
      <c r="AP11" s="506"/>
      <c r="AQ11" s="506"/>
      <c r="AR11" s="506"/>
      <c r="AS11" s="506"/>
      <c r="AT11" s="506"/>
      <c r="AU11" s="506"/>
      <c r="AV11" s="507" t="s">
        <v>84</v>
      </c>
      <c r="AW11" s="508"/>
      <c r="AX11" s="509"/>
      <c r="AY11" s="493" t="s">
        <v>75</v>
      </c>
      <c r="BA11" s="536"/>
      <c r="BB11" s="367"/>
      <c r="BC11" s="191"/>
      <c r="BD11" s="191"/>
      <c r="BE11" s="191"/>
      <c r="BF11" s="191"/>
      <c r="BG11" s="191"/>
      <c r="BH11" s="191"/>
      <c r="BI11" s="191"/>
      <c r="BJ11" s="191"/>
      <c r="BK11" s="191"/>
      <c r="BL11" s="192"/>
      <c r="BV11" s="536"/>
      <c r="BW11" s="367"/>
      <c r="BY11" s="537" t="s">
        <v>398</v>
      </c>
      <c r="BZ11" s="537"/>
      <c r="CA11" s="537"/>
      <c r="CB11" s="537"/>
      <c r="CC11" s="545" t="s">
        <v>45</v>
      </c>
      <c r="CD11" s="545"/>
      <c r="CE11" s="545"/>
      <c r="CF11" s="545" t="s">
        <v>399</v>
      </c>
      <c r="CG11" s="545"/>
      <c r="CH11" s="545"/>
      <c r="CI11" s="545"/>
      <c r="CJ11" s="545"/>
      <c r="CK11" s="545"/>
      <c r="CL11" s="545"/>
      <c r="CM11" s="545" t="s">
        <v>400</v>
      </c>
      <c r="CN11" s="545"/>
      <c r="CO11" s="545"/>
      <c r="CP11" s="545"/>
      <c r="CQ11" s="545"/>
      <c r="CR11" s="537" t="s">
        <v>401</v>
      </c>
      <c r="CS11" s="537"/>
      <c r="CT11" s="545" t="s">
        <v>402</v>
      </c>
      <c r="CU11" s="545"/>
      <c r="CV11" s="545"/>
      <c r="CW11" s="545"/>
      <c r="CX11" s="545"/>
      <c r="CY11" s="545"/>
      <c r="CZ11" s="545" t="s">
        <v>403</v>
      </c>
      <c r="DA11" s="545" t="s">
        <v>404</v>
      </c>
      <c r="DB11" s="545" t="s">
        <v>405</v>
      </c>
    </row>
    <row r="12" spans="1:106" s="193" customFormat="1" ht="59.25" customHeight="1" thickBot="1" x14ac:dyDescent="0.35">
      <c r="A12" s="478" t="s">
        <v>85</v>
      </c>
      <c r="B12" s="480" t="s">
        <v>21</v>
      </c>
      <c r="C12" s="482" t="s">
        <v>23</v>
      </c>
      <c r="D12" s="482" t="s">
        <v>25</v>
      </c>
      <c r="E12" s="484" t="s">
        <v>27</v>
      </c>
      <c r="F12" s="467" t="s">
        <v>30</v>
      </c>
      <c r="G12" s="469" t="s">
        <v>32</v>
      </c>
      <c r="H12" s="495" t="s">
        <v>36</v>
      </c>
      <c r="I12" s="497" t="s">
        <v>38</v>
      </c>
      <c r="J12" s="497" t="s">
        <v>86</v>
      </c>
      <c r="K12" s="461" t="s">
        <v>87</v>
      </c>
      <c r="L12" s="458" t="s">
        <v>42</v>
      </c>
      <c r="M12" s="458"/>
      <c r="N12" s="458"/>
      <c r="O12" s="458"/>
      <c r="P12" s="458" t="s">
        <v>45</v>
      </c>
      <c r="Q12" s="458"/>
      <c r="R12" s="458"/>
      <c r="S12" s="458" t="s">
        <v>47</v>
      </c>
      <c r="T12" s="458"/>
      <c r="U12" s="458"/>
      <c r="V12" s="458"/>
      <c r="W12" s="458"/>
      <c r="X12" s="458"/>
      <c r="Y12" s="458"/>
      <c r="Z12" s="459" t="s">
        <v>48</v>
      </c>
      <c r="AA12" s="463"/>
      <c r="AB12" s="463"/>
      <c r="AC12" s="463"/>
      <c r="AD12" s="464"/>
      <c r="AE12" s="458" t="s">
        <v>49</v>
      </c>
      <c r="AF12" s="458"/>
      <c r="AG12" s="458" t="s">
        <v>50</v>
      </c>
      <c r="AH12" s="458"/>
      <c r="AI12" s="458"/>
      <c r="AJ12" s="458"/>
      <c r="AK12" s="459"/>
      <c r="AL12" s="459"/>
      <c r="AM12" s="194" t="s">
        <v>52</v>
      </c>
      <c r="AN12" s="460" t="s">
        <v>54</v>
      </c>
      <c r="AO12" s="460"/>
      <c r="AP12" s="460"/>
      <c r="AQ12" s="194" t="s">
        <v>88</v>
      </c>
      <c r="AR12" s="195" t="s">
        <v>89</v>
      </c>
      <c r="AS12" s="195" t="s">
        <v>62</v>
      </c>
      <c r="AT12" s="195" t="s">
        <v>64</v>
      </c>
      <c r="AU12" s="196" t="s">
        <v>66</v>
      </c>
      <c r="AV12" s="510"/>
      <c r="AW12" s="511"/>
      <c r="AX12" s="512"/>
      <c r="AY12" s="494"/>
      <c r="BA12" s="536"/>
      <c r="BB12" s="367"/>
      <c r="BC12" s="529" t="s">
        <v>406</v>
      </c>
      <c r="BD12" s="530"/>
      <c r="BE12" s="529" t="s">
        <v>407</v>
      </c>
      <c r="BF12" s="530"/>
      <c r="BG12" s="529" t="s">
        <v>408</v>
      </c>
      <c r="BH12" s="530"/>
      <c r="BI12" s="529" t="s">
        <v>409</v>
      </c>
      <c r="BJ12" s="530"/>
      <c r="BK12" s="529" t="s">
        <v>410</v>
      </c>
      <c r="BL12" s="530"/>
      <c r="BM12" s="197"/>
      <c r="BN12" s="539" t="s">
        <v>411</v>
      </c>
      <c r="BO12" s="539"/>
      <c r="BP12" s="539"/>
      <c r="BQ12" s="539"/>
      <c r="BR12" s="539"/>
      <c r="BS12" s="540"/>
      <c r="BV12" s="536"/>
      <c r="BW12" s="367"/>
      <c r="BY12" s="538"/>
      <c r="BZ12" s="538"/>
      <c r="CA12" s="538"/>
      <c r="CB12" s="538"/>
      <c r="CC12" s="551"/>
      <c r="CD12" s="551"/>
      <c r="CE12" s="551"/>
      <c r="CF12" s="551"/>
      <c r="CG12" s="551"/>
      <c r="CH12" s="551"/>
      <c r="CI12" s="551"/>
      <c r="CJ12" s="551"/>
      <c r="CK12" s="551"/>
      <c r="CL12" s="551"/>
      <c r="CM12" s="551"/>
      <c r="CN12" s="551"/>
      <c r="CO12" s="551"/>
      <c r="CP12" s="551"/>
      <c r="CQ12" s="551"/>
      <c r="CR12" s="538"/>
      <c r="CS12" s="538"/>
      <c r="CT12" s="551"/>
      <c r="CU12" s="551"/>
      <c r="CV12" s="551"/>
      <c r="CW12" s="551"/>
      <c r="CX12" s="551"/>
      <c r="CY12" s="551"/>
      <c r="CZ12" s="546"/>
      <c r="DA12" s="546"/>
      <c r="DB12" s="546"/>
    </row>
    <row r="13" spans="1:106" s="232" customFormat="1" ht="238.5" customHeight="1" thickBot="1" x14ac:dyDescent="0.35">
      <c r="A13" s="531"/>
      <c r="B13" s="533"/>
      <c r="C13" s="534"/>
      <c r="D13" s="534"/>
      <c r="E13" s="535"/>
      <c r="F13" s="528"/>
      <c r="G13" s="526"/>
      <c r="H13" s="527"/>
      <c r="I13" s="532"/>
      <c r="J13" s="532"/>
      <c r="K13" s="525"/>
      <c r="L13" s="198" t="s">
        <v>90</v>
      </c>
      <c r="M13" s="199" t="s">
        <v>91</v>
      </c>
      <c r="N13" s="199" t="s">
        <v>92</v>
      </c>
      <c r="O13" s="200" t="s">
        <v>93</v>
      </c>
      <c r="P13" s="201" t="s">
        <v>94</v>
      </c>
      <c r="Q13" s="202" t="s">
        <v>95</v>
      </c>
      <c r="R13" s="203" t="s">
        <v>96</v>
      </c>
      <c r="S13" s="201" t="s">
        <v>97</v>
      </c>
      <c r="T13" s="202" t="s">
        <v>98</v>
      </c>
      <c r="U13" s="202" t="s">
        <v>99</v>
      </c>
      <c r="V13" s="202" t="s">
        <v>100</v>
      </c>
      <c r="W13" s="202" t="s">
        <v>101</v>
      </c>
      <c r="X13" s="202" t="s">
        <v>102</v>
      </c>
      <c r="Y13" s="204" t="s">
        <v>103</v>
      </c>
      <c r="Z13" s="205" t="s">
        <v>104</v>
      </c>
      <c r="AA13" s="206" t="s">
        <v>105</v>
      </c>
      <c r="AB13" s="206" t="s">
        <v>106</v>
      </c>
      <c r="AC13" s="206" t="s">
        <v>107</v>
      </c>
      <c r="AD13" s="206" t="s">
        <v>108</v>
      </c>
      <c r="AE13" s="205" t="s">
        <v>109</v>
      </c>
      <c r="AF13" s="207" t="s">
        <v>110</v>
      </c>
      <c r="AG13" s="205" t="s">
        <v>111</v>
      </c>
      <c r="AH13" s="206" t="s">
        <v>112</v>
      </c>
      <c r="AI13" s="206" t="s">
        <v>113</v>
      </c>
      <c r="AJ13" s="206" t="s">
        <v>114</v>
      </c>
      <c r="AK13" s="206" t="s">
        <v>115</v>
      </c>
      <c r="AL13" s="208" t="s">
        <v>116</v>
      </c>
      <c r="AM13" s="209" t="s">
        <v>117</v>
      </c>
      <c r="AN13" s="210" t="s">
        <v>118</v>
      </c>
      <c r="AO13" s="211" t="s">
        <v>119</v>
      </c>
      <c r="AP13" s="212" t="s">
        <v>120</v>
      </c>
      <c r="AQ13" s="213" t="s">
        <v>121</v>
      </c>
      <c r="AR13" s="209" t="s">
        <v>122</v>
      </c>
      <c r="AS13" s="209" t="s">
        <v>123</v>
      </c>
      <c r="AT13" s="214" t="s">
        <v>124</v>
      </c>
      <c r="AU13" s="215" t="s">
        <v>125</v>
      </c>
      <c r="AV13" s="216" t="s">
        <v>126</v>
      </c>
      <c r="AW13" s="217" t="s">
        <v>127</v>
      </c>
      <c r="AX13" s="218" t="s">
        <v>128</v>
      </c>
      <c r="AY13" s="219" t="s">
        <v>129</v>
      </c>
      <c r="BA13" s="536"/>
      <c r="BB13" s="367"/>
      <c r="BC13" s="220" t="s">
        <v>412</v>
      </c>
      <c r="BD13" s="220" t="s">
        <v>413</v>
      </c>
      <c r="BE13" s="220" t="s">
        <v>412</v>
      </c>
      <c r="BF13" s="220" t="s">
        <v>413</v>
      </c>
      <c r="BG13" s="220" t="s">
        <v>412</v>
      </c>
      <c r="BH13" s="220" t="s">
        <v>413</v>
      </c>
      <c r="BI13" s="220" t="s">
        <v>412</v>
      </c>
      <c r="BJ13" s="220" t="s">
        <v>413</v>
      </c>
      <c r="BK13" s="220" t="s">
        <v>412</v>
      </c>
      <c r="BL13" s="220" t="s">
        <v>413</v>
      </c>
      <c r="BM13" s="221"/>
      <c r="BN13" s="222" t="s">
        <v>406</v>
      </c>
      <c r="BO13" s="222" t="s">
        <v>407</v>
      </c>
      <c r="BP13" s="222" t="s">
        <v>408</v>
      </c>
      <c r="BQ13" s="222" t="s">
        <v>414</v>
      </c>
      <c r="BR13" s="222" t="s">
        <v>410</v>
      </c>
      <c r="BS13" s="223" t="s">
        <v>415</v>
      </c>
      <c r="BV13" s="536"/>
      <c r="BW13" s="367"/>
      <c r="BX13" s="365" t="s">
        <v>416</v>
      </c>
      <c r="BY13" s="342" t="s">
        <v>90</v>
      </c>
      <c r="BZ13" s="343" t="s">
        <v>91</v>
      </c>
      <c r="CA13" s="343" t="s">
        <v>92</v>
      </c>
      <c r="CB13" s="344" t="s">
        <v>93</v>
      </c>
      <c r="CC13" s="345" t="s">
        <v>94</v>
      </c>
      <c r="CD13" s="346" t="s">
        <v>95</v>
      </c>
      <c r="CE13" s="347" t="s">
        <v>96</v>
      </c>
      <c r="CF13" s="345" t="s">
        <v>97</v>
      </c>
      <c r="CG13" s="346" t="s">
        <v>98</v>
      </c>
      <c r="CH13" s="346" t="s">
        <v>99</v>
      </c>
      <c r="CI13" s="346" t="s">
        <v>100</v>
      </c>
      <c r="CJ13" s="346" t="s">
        <v>101</v>
      </c>
      <c r="CK13" s="346" t="s">
        <v>102</v>
      </c>
      <c r="CL13" s="348" t="s">
        <v>103</v>
      </c>
      <c r="CM13" s="349" t="s">
        <v>104</v>
      </c>
      <c r="CN13" s="350" t="s">
        <v>105</v>
      </c>
      <c r="CO13" s="350" t="s">
        <v>106</v>
      </c>
      <c r="CP13" s="350" t="s">
        <v>107</v>
      </c>
      <c r="CQ13" s="350" t="s">
        <v>108</v>
      </c>
      <c r="CR13" s="349" t="s">
        <v>109</v>
      </c>
      <c r="CS13" s="351" t="s">
        <v>110</v>
      </c>
      <c r="CT13" s="349" t="s">
        <v>111</v>
      </c>
      <c r="CU13" s="350" t="s">
        <v>112</v>
      </c>
      <c r="CV13" s="350" t="s">
        <v>113</v>
      </c>
      <c r="CW13" s="350" t="s">
        <v>114</v>
      </c>
      <c r="CX13" s="350" t="s">
        <v>115</v>
      </c>
      <c r="CY13" s="352" t="s">
        <v>116</v>
      </c>
      <c r="CZ13" s="358"/>
      <c r="DA13" s="358"/>
      <c r="DB13" s="358" t="s">
        <v>417</v>
      </c>
    </row>
    <row r="14" spans="1:106" s="34" customFormat="1" ht="135" customHeight="1" x14ac:dyDescent="0.3">
      <c r="A14" s="399" t="s">
        <v>139</v>
      </c>
      <c r="B14" s="224">
        <f>1</f>
        <v>1</v>
      </c>
      <c r="C14" s="404" t="s">
        <v>140</v>
      </c>
      <c r="D14" s="400" t="s">
        <v>141</v>
      </c>
      <c r="E14" s="228" t="s">
        <v>142</v>
      </c>
      <c r="F14" s="227" t="s">
        <v>143</v>
      </c>
      <c r="G14" s="410" t="s">
        <v>144</v>
      </c>
      <c r="H14" s="376" t="s">
        <v>145</v>
      </c>
      <c r="I14" s="376" t="s">
        <v>145</v>
      </c>
      <c r="J14" s="376" t="s">
        <v>137</v>
      </c>
      <c r="K14" s="376" t="s">
        <v>145</v>
      </c>
      <c r="L14" s="376" t="s">
        <v>137</v>
      </c>
      <c r="M14" s="376" t="s">
        <v>145</v>
      </c>
      <c r="N14" s="376" t="s">
        <v>137</v>
      </c>
      <c r="O14" s="376" t="s">
        <v>137</v>
      </c>
      <c r="P14" s="376" t="s">
        <v>137</v>
      </c>
      <c r="Q14" s="376" t="s">
        <v>137</v>
      </c>
      <c r="R14" s="376" t="s">
        <v>137</v>
      </c>
      <c r="S14" s="376" t="s">
        <v>145</v>
      </c>
      <c r="T14" s="376" t="s">
        <v>137</v>
      </c>
      <c r="U14" s="376" t="s">
        <v>137</v>
      </c>
      <c r="V14" s="376" t="s">
        <v>145</v>
      </c>
      <c r="W14" s="376" t="s">
        <v>137</v>
      </c>
      <c r="X14" s="376" t="s">
        <v>137</v>
      </c>
      <c r="Y14" s="376" t="s">
        <v>145</v>
      </c>
      <c r="Z14" s="376" t="s">
        <v>145</v>
      </c>
      <c r="AA14" s="376" t="s">
        <v>145</v>
      </c>
      <c r="AB14" s="376" t="s">
        <v>137</v>
      </c>
      <c r="AC14" s="376" t="s">
        <v>137</v>
      </c>
      <c r="AD14" s="376" t="s">
        <v>137</v>
      </c>
      <c r="AE14" s="376" t="s">
        <v>137</v>
      </c>
      <c r="AF14" s="376" t="s">
        <v>137</v>
      </c>
      <c r="AG14" s="376" t="s">
        <v>137</v>
      </c>
      <c r="AH14" s="376" t="s">
        <v>137</v>
      </c>
      <c r="AI14" s="376" t="s">
        <v>137</v>
      </c>
      <c r="AJ14" s="376" t="s">
        <v>137</v>
      </c>
      <c r="AK14" s="376" t="s">
        <v>137</v>
      </c>
      <c r="AL14" s="374" t="s">
        <v>137</v>
      </c>
      <c r="AM14" s="376" t="s">
        <v>145</v>
      </c>
      <c r="AN14" s="376" t="s">
        <v>137</v>
      </c>
      <c r="AO14" s="376" t="s">
        <v>137</v>
      </c>
      <c r="AP14" s="376" t="s">
        <v>145</v>
      </c>
      <c r="AQ14" s="376" t="s">
        <v>137</v>
      </c>
      <c r="AR14" s="376" t="s">
        <v>145</v>
      </c>
      <c r="AS14" s="376" t="s">
        <v>137</v>
      </c>
      <c r="AT14" s="376" t="s">
        <v>145</v>
      </c>
      <c r="AU14" s="376" t="s">
        <v>137</v>
      </c>
      <c r="AV14" s="377" t="s">
        <v>146</v>
      </c>
      <c r="AW14" s="378">
        <v>400000</v>
      </c>
      <c r="AX14" s="379"/>
      <c r="AY14" s="380">
        <v>24</v>
      </c>
      <c r="BA14" s="339"/>
      <c r="BB14" s="368"/>
      <c r="BC14" s="372" t="s">
        <v>418</v>
      </c>
      <c r="BD14" s="371"/>
      <c r="BE14" s="372" t="s">
        <v>419</v>
      </c>
      <c r="BF14" s="371"/>
      <c r="BG14" s="372" t="s">
        <v>420</v>
      </c>
      <c r="BH14" s="371"/>
      <c r="BI14" s="372" t="s">
        <v>421</v>
      </c>
      <c r="BJ14" s="371"/>
      <c r="BK14" s="372" t="s">
        <v>422</v>
      </c>
      <c r="BL14" s="373"/>
      <c r="BN14" s="34">
        <f>INDEX('Point System'!$C$1:$C$42,MATCH(BC14,'Point System'!$A$1:$A$42,0))</f>
        <v>15</v>
      </c>
      <c r="BO14" s="34">
        <f>INDEX('Point System'!$C$1:$C$42,MATCH(BE14,'Point System'!$A$1:$A$42,0))</f>
        <v>7</v>
      </c>
      <c r="BP14" s="34">
        <f>INDEX('Point System'!$C$1:$C$42,MATCH(BG14,'Point System'!$A$1:$A$42,0))</f>
        <v>5</v>
      </c>
      <c r="BQ14" s="34">
        <f>INDEX('Point System'!$C$1:$C$42,MATCH(BI14,'Point System'!$A$1:$A$42,0))</f>
        <v>5</v>
      </c>
      <c r="BR14" s="34">
        <f>INDEX('Point System'!$C$1:$C$42,MATCH(BK14,'Point System'!$A$1:$A$42,0))</f>
        <v>5</v>
      </c>
      <c r="BS14" s="34">
        <f t="shared" ref="BS14:BS31" si="0">SUM(BN14:BR14)</f>
        <v>37</v>
      </c>
      <c r="BT14" s="34">
        <v>37</v>
      </c>
      <c r="BV14" s="339"/>
      <c r="BW14" s="368"/>
      <c r="BX14" s="366">
        <v>0.5</v>
      </c>
      <c r="BY14" s="340">
        <f t="shared" ref="BY14:BY16" si="1">IF(L14="Yes",1,0)</f>
        <v>0</v>
      </c>
      <c r="BZ14" s="340">
        <f t="shared" ref="BZ14:BZ16" si="2">IF(M14="Yes",1,0)</f>
        <v>1</v>
      </c>
      <c r="CA14" s="340">
        <f t="shared" ref="CA14:CA16" si="3">IF(N14="Yes",1,0)</f>
        <v>0</v>
      </c>
      <c r="CB14" s="340">
        <f t="shared" ref="CB14:CB16" si="4">IF(O14="Yes",1,0)</f>
        <v>0</v>
      </c>
      <c r="CC14" s="340">
        <f t="shared" ref="CC14:CC16" si="5">IF(P14="Yes",1,0)</f>
        <v>0</v>
      </c>
      <c r="CD14" s="340">
        <f t="shared" ref="CD14:CD16" si="6">IF(Q14="Yes",1,0)</f>
        <v>0</v>
      </c>
      <c r="CE14" s="340">
        <f t="shared" ref="CE14:CE16" si="7">IF(R14="Yes",1,0)</f>
        <v>0</v>
      </c>
      <c r="CF14" s="340">
        <f t="shared" ref="CF14:CF16" si="8">IF(S14="Yes",1,0)</f>
        <v>1</v>
      </c>
      <c r="CG14" s="340">
        <f t="shared" ref="CG14:CG16" si="9">IF(T14="Yes",1,0)</f>
        <v>0</v>
      </c>
      <c r="CH14" s="340">
        <f t="shared" ref="CH14:CH16" si="10">IF(U14="Yes",1,0)</f>
        <v>0</v>
      </c>
      <c r="CI14" s="340">
        <f t="shared" ref="CI14:CI16" si="11">IF(V14="Yes",1,0)</f>
        <v>1</v>
      </c>
      <c r="CJ14" s="340">
        <f t="shared" ref="CJ14:CJ16" si="12">IF(W14="Yes",1,0)</f>
        <v>0</v>
      </c>
      <c r="CK14" s="340">
        <f t="shared" ref="CK14:CK16" si="13">IF(X14="Yes",1,0)</f>
        <v>0</v>
      </c>
      <c r="CL14" s="340">
        <f t="shared" ref="CL14:CL16" si="14">IF(Y14="Yes",1,0)</f>
        <v>1</v>
      </c>
      <c r="CM14" s="340">
        <f t="shared" ref="CM14:CM16" si="15">IF(Z14="Yes",1,0)</f>
        <v>1</v>
      </c>
      <c r="CN14" s="340">
        <v>0</v>
      </c>
      <c r="CO14" s="340">
        <f t="shared" ref="CO14:CO16" si="16">IF(AB14="Yes",2,0)</f>
        <v>0</v>
      </c>
      <c r="CP14" s="340">
        <f t="shared" ref="CP14:CP16" si="17">IF(AC14="Yes",1,0)</f>
        <v>0</v>
      </c>
      <c r="CQ14" s="340">
        <f t="shared" ref="CQ14:CQ16" si="18">IF(AD14="Yes",1,0)</f>
        <v>0</v>
      </c>
      <c r="CR14" s="340">
        <f t="shared" ref="CR14:CR16" si="19">IF(AE14="Yes",1,0)</f>
        <v>0</v>
      </c>
      <c r="CS14" s="340">
        <f t="shared" ref="CS14:CS16" si="20">IF(AF14="Yes",1,0)</f>
        <v>0</v>
      </c>
      <c r="CT14" s="340">
        <f t="shared" ref="CT14:CT16" si="21">IF(AG14="Yes",1,0)</f>
        <v>0</v>
      </c>
      <c r="CU14" s="340">
        <f t="shared" ref="CU14:CU16" si="22">IF(AH14="Yes",1,0)</f>
        <v>0</v>
      </c>
      <c r="CV14" s="340">
        <f t="shared" ref="CV14:CV16" si="23">IF(AI14="Yes",1,0)</f>
        <v>0</v>
      </c>
      <c r="CW14" s="340">
        <f t="shared" ref="CW14:CW16" si="24">IF(AJ14="Yes",1,0)</f>
        <v>0</v>
      </c>
      <c r="CX14" s="340">
        <f t="shared" ref="CX14:CX16" si="25">IF(AK14="Yes",1,0)</f>
        <v>0</v>
      </c>
      <c r="CY14" s="340">
        <f t="shared" ref="CY14:CY16" si="26">IF(AL14="Yes",1,0)</f>
        <v>0</v>
      </c>
      <c r="CZ14" s="386"/>
      <c r="DA14" s="357"/>
      <c r="DB14" s="364" cm="1">
        <f t="array" ref="DB14">SUMPRODUCT(BY14:CB14*BY$8:CB$8)+SUMPRODUCT(CC14:CE14,CC$8:CE$8)*$BX14*5280+SUMPRODUCT(CF14:CL14,CF$8:CL$8)+SUMPRODUCT(CM14:CQ14,CM$8:CQ$8)*$BX14*5280+SUMPRODUCT(CR14:CY14,CR$8:CY$8)+CZ14</f>
        <v>554400</v>
      </c>
    </row>
    <row r="15" spans="1:106" s="34" customFormat="1" ht="101.25" customHeight="1" x14ac:dyDescent="0.3">
      <c r="A15" s="399" t="s">
        <v>147</v>
      </c>
      <c r="B15" s="403">
        <f>B14+1</f>
        <v>2</v>
      </c>
      <c r="C15" s="404" t="s">
        <v>148</v>
      </c>
      <c r="D15" s="400" t="s">
        <v>149</v>
      </c>
      <c r="E15" s="228" t="s">
        <v>150</v>
      </c>
      <c r="F15" s="227" t="s">
        <v>151</v>
      </c>
      <c r="G15" s="409" t="s">
        <v>152</v>
      </c>
      <c r="H15" s="376" t="s">
        <v>145</v>
      </c>
      <c r="I15" s="376" t="s">
        <v>145</v>
      </c>
      <c r="J15" s="376" t="s">
        <v>137</v>
      </c>
      <c r="K15" s="376" t="s">
        <v>145</v>
      </c>
      <c r="L15" s="376" t="s">
        <v>137</v>
      </c>
      <c r="M15" s="376" t="s">
        <v>145</v>
      </c>
      <c r="N15" s="376" t="s">
        <v>137</v>
      </c>
      <c r="O15" s="376" t="s">
        <v>137</v>
      </c>
      <c r="P15" s="376" t="s">
        <v>137</v>
      </c>
      <c r="Q15" s="376" t="s">
        <v>137</v>
      </c>
      <c r="R15" s="376" t="s">
        <v>137</v>
      </c>
      <c r="S15" s="376" t="s">
        <v>145</v>
      </c>
      <c r="T15" s="376" t="s">
        <v>137</v>
      </c>
      <c r="U15" s="376" t="s">
        <v>137</v>
      </c>
      <c r="V15" s="376" t="s">
        <v>145</v>
      </c>
      <c r="W15" s="376" t="s">
        <v>137</v>
      </c>
      <c r="X15" s="376" t="s">
        <v>137</v>
      </c>
      <c r="Y15" s="376" t="s">
        <v>145</v>
      </c>
      <c r="Z15" s="376" t="s">
        <v>145</v>
      </c>
      <c r="AA15" s="376" t="s">
        <v>137</v>
      </c>
      <c r="AB15" s="376" t="s">
        <v>145</v>
      </c>
      <c r="AC15" s="376" t="s">
        <v>137</v>
      </c>
      <c r="AD15" s="376" t="s">
        <v>137</v>
      </c>
      <c r="AE15" s="376" t="s">
        <v>137</v>
      </c>
      <c r="AF15" s="376" t="s">
        <v>137</v>
      </c>
      <c r="AG15" s="376" t="s">
        <v>137</v>
      </c>
      <c r="AH15" s="376" t="s">
        <v>137</v>
      </c>
      <c r="AI15" s="376" t="s">
        <v>137</v>
      </c>
      <c r="AJ15" s="376" t="s">
        <v>137</v>
      </c>
      <c r="AK15" s="376" t="s">
        <v>137</v>
      </c>
      <c r="AL15" s="374" t="s">
        <v>137</v>
      </c>
      <c r="AM15" s="376" t="s">
        <v>137</v>
      </c>
      <c r="AN15" s="376" t="s">
        <v>137</v>
      </c>
      <c r="AO15" s="376" t="s">
        <v>137</v>
      </c>
      <c r="AP15" s="376" t="s">
        <v>137</v>
      </c>
      <c r="AQ15" s="376" t="s">
        <v>145</v>
      </c>
      <c r="AR15" s="376" t="s">
        <v>145</v>
      </c>
      <c r="AS15" s="376" t="s">
        <v>145</v>
      </c>
      <c r="AT15" s="376" t="s">
        <v>145</v>
      </c>
      <c r="AU15" s="376" t="s">
        <v>137</v>
      </c>
      <c r="AV15" s="377" t="s">
        <v>146</v>
      </c>
      <c r="AW15" s="378">
        <v>400000</v>
      </c>
      <c r="AX15" s="379"/>
      <c r="AY15" s="380">
        <v>24</v>
      </c>
      <c r="BA15" s="339"/>
      <c r="BB15" s="368"/>
      <c r="BC15" s="372" t="s">
        <v>418</v>
      </c>
      <c r="BD15" s="371"/>
      <c r="BE15" s="372" t="s">
        <v>423</v>
      </c>
      <c r="BF15" s="371"/>
      <c r="BG15" s="372" t="s">
        <v>420</v>
      </c>
      <c r="BH15" s="371"/>
      <c r="BI15" s="372" t="s">
        <v>421</v>
      </c>
      <c r="BJ15" s="371"/>
      <c r="BK15" s="372" t="s">
        <v>422</v>
      </c>
      <c r="BL15" s="373"/>
      <c r="BN15" s="34">
        <f>INDEX('Point System'!$C$1:$C$42,MATCH(BC15,'Point System'!$A$1:$A$42,0))</f>
        <v>15</v>
      </c>
      <c r="BO15" s="34">
        <f>INDEX('Point System'!$C$1:$C$42,MATCH(BE15,'Point System'!$A$1:$A$42,0))</f>
        <v>5</v>
      </c>
      <c r="BP15" s="34">
        <f>INDEX('Point System'!$C$1:$C$42,MATCH(BG15,'Point System'!$A$1:$A$42,0))</f>
        <v>5</v>
      </c>
      <c r="BQ15" s="34">
        <f>INDEX('Point System'!$C$1:$C$42,MATCH(BI15,'Point System'!$A$1:$A$42,0))</f>
        <v>5</v>
      </c>
      <c r="BR15" s="34">
        <f>INDEX('Point System'!$C$1:$C$42,MATCH(BK15,'Point System'!$A$1:$A$42,0))</f>
        <v>5</v>
      </c>
      <c r="BS15" s="34">
        <f t="shared" si="0"/>
        <v>35</v>
      </c>
      <c r="BT15" s="34">
        <v>35</v>
      </c>
      <c r="BV15" s="339"/>
      <c r="BW15" s="368"/>
      <c r="BX15" s="366">
        <v>0.5</v>
      </c>
      <c r="BY15" s="340">
        <f t="shared" si="1"/>
        <v>0</v>
      </c>
      <c r="BZ15" s="340">
        <f t="shared" si="2"/>
        <v>1</v>
      </c>
      <c r="CA15" s="340">
        <f t="shared" si="3"/>
        <v>0</v>
      </c>
      <c r="CB15" s="340">
        <f t="shared" si="4"/>
        <v>0</v>
      </c>
      <c r="CC15" s="340">
        <f t="shared" si="5"/>
        <v>0</v>
      </c>
      <c r="CD15" s="340">
        <f t="shared" si="6"/>
        <v>0</v>
      </c>
      <c r="CE15" s="340">
        <f t="shared" si="7"/>
        <v>0</v>
      </c>
      <c r="CF15" s="340">
        <f t="shared" si="8"/>
        <v>1</v>
      </c>
      <c r="CG15" s="340">
        <f t="shared" si="9"/>
        <v>0</v>
      </c>
      <c r="CH15" s="340">
        <f t="shared" si="10"/>
        <v>0</v>
      </c>
      <c r="CI15" s="340">
        <f t="shared" si="11"/>
        <v>1</v>
      </c>
      <c r="CJ15" s="340">
        <f t="shared" si="12"/>
        <v>0</v>
      </c>
      <c r="CK15" s="340">
        <f t="shared" si="13"/>
        <v>0</v>
      </c>
      <c r="CL15" s="340">
        <f t="shared" si="14"/>
        <v>1</v>
      </c>
      <c r="CM15" s="340">
        <f t="shared" si="15"/>
        <v>1</v>
      </c>
      <c r="CN15" s="340">
        <f t="shared" ref="CN15:CN16" si="27">IF(AA15="Yes",1,0)</f>
        <v>0</v>
      </c>
      <c r="CO15" s="340">
        <f t="shared" si="16"/>
        <v>2</v>
      </c>
      <c r="CP15" s="340">
        <f t="shared" si="17"/>
        <v>0</v>
      </c>
      <c r="CQ15" s="340">
        <f t="shared" si="18"/>
        <v>0</v>
      </c>
      <c r="CR15" s="340">
        <f t="shared" si="19"/>
        <v>0</v>
      </c>
      <c r="CS15" s="340">
        <f t="shared" si="20"/>
        <v>0</v>
      </c>
      <c r="CT15" s="340">
        <f t="shared" si="21"/>
        <v>0</v>
      </c>
      <c r="CU15" s="340">
        <f t="shared" si="22"/>
        <v>0</v>
      </c>
      <c r="CV15" s="340">
        <f t="shared" si="23"/>
        <v>0</v>
      </c>
      <c r="CW15" s="340">
        <f t="shared" si="24"/>
        <v>0</v>
      </c>
      <c r="CX15" s="340">
        <f t="shared" si="25"/>
        <v>0</v>
      </c>
      <c r="CY15" s="340">
        <f t="shared" si="26"/>
        <v>0</v>
      </c>
      <c r="CZ15" s="386"/>
      <c r="DA15" s="357"/>
      <c r="DB15" s="364" cm="1">
        <f t="array" ref="DB15">SUMPRODUCT(BY15:CB15*BY$8:CB$8)+SUMPRODUCT(CC15:CE15,CC$8:CE$8)*$BX15*5280+SUMPRODUCT(CF15:CL15,CF$8:CL$8)+SUMPRODUCT(CM15:CQ15,CM$8:CQ$8)*$BX15*5280+SUMPRODUCT(CR15:CY15,CR$8:CY$8)+CZ15</f>
        <v>569184</v>
      </c>
    </row>
    <row r="16" spans="1:106" s="34" customFormat="1" ht="94.5" customHeight="1" x14ac:dyDescent="0.3">
      <c r="A16" s="399" t="s">
        <v>153</v>
      </c>
      <c r="B16" s="403">
        <f t="shared" ref="B16:B64" si="28">B15+1</f>
        <v>3</v>
      </c>
      <c r="C16" s="404" t="s">
        <v>154</v>
      </c>
      <c r="D16" s="400" t="s">
        <v>155</v>
      </c>
      <c r="E16" s="228" t="s">
        <v>132</v>
      </c>
      <c r="F16" s="227" t="s">
        <v>156</v>
      </c>
      <c r="G16" s="409" t="s">
        <v>157</v>
      </c>
      <c r="H16" s="376" t="s">
        <v>145</v>
      </c>
      <c r="I16" s="376" t="s">
        <v>145</v>
      </c>
      <c r="J16" s="376" t="s">
        <v>137</v>
      </c>
      <c r="K16" s="376" t="s">
        <v>137</v>
      </c>
      <c r="L16" s="376" t="s">
        <v>137</v>
      </c>
      <c r="M16" s="376" t="s">
        <v>137</v>
      </c>
      <c r="N16" s="376" t="s">
        <v>137</v>
      </c>
      <c r="O16" s="376" t="s">
        <v>137</v>
      </c>
      <c r="P16" s="376" t="s">
        <v>137</v>
      </c>
      <c r="Q16" s="376" t="s">
        <v>137</v>
      </c>
      <c r="R16" s="376" t="s">
        <v>137</v>
      </c>
      <c r="S16" s="376" t="s">
        <v>137</v>
      </c>
      <c r="T16" s="376" t="s">
        <v>137</v>
      </c>
      <c r="U16" s="376" t="s">
        <v>137</v>
      </c>
      <c r="V16" s="376" t="s">
        <v>137</v>
      </c>
      <c r="W16" s="376" t="s">
        <v>137</v>
      </c>
      <c r="X16" s="376" t="s">
        <v>137</v>
      </c>
      <c r="Y16" s="376" t="s">
        <v>137</v>
      </c>
      <c r="Z16" s="376" t="s">
        <v>137</v>
      </c>
      <c r="AA16" s="376" t="s">
        <v>145</v>
      </c>
      <c r="AB16" s="376" t="s">
        <v>137</v>
      </c>
      <c r="AC16" s="376" t="s">
        <v>137</v>
      </c>
      <c r="AD16" s="376" t="s">
        <v>137</v>
      </c>
      <c r="AE16" s="376" t="s">
        <v>137</v>
      </c>
      <c r="AF16" s="376" t="s">
        <v>137</v>
      </c>
      <c r="AG16" s="376" t="s">
        <v>137</v>
      </c>
      <c r="AH16" s="376" t="s">
        <v>137</v>
      </c>
      <c r="AI16" s="376" t="s">
        <v>137</v>
      </c>
      <c r="AJ16" s="376" t="s">
        <v>137</v>
      </c>
      <c r="AK16" s="376" t="s">
        <v>137</v>
      </c>
      <c r="AL16" s="374" t="s">
        <v>137</v>
      </c>
      <c r="AM16" s="376" t="s">
        <v>145</v>
      </c>
      <c r="AN16" s="376" t="s">
        <v>137</v>
      </c>
      <c r="AO16" s="376" t="s">
        <v>137</v>
      </c>
      <c r="AP16" s="376" t="s">
        <v>137</v>
      </c>
      <c r="AQ16" s="376" t="s">
        <v>145</v>
      </c>
      <c r="AR16" s="376" t="s">
        <v>145</v>
      </c>
      <c r="AS16" s="376" t="s">
        <v>137</v>
      </c>
      <c r="AT16" s="376" t="s">
        <v>145</v>
      </c>
      <c r="AU16" s="376" t="s">
        <v>145</v>
      </c>
      <c r="AV16" s="377" t="s">
        <v>146</v>
      </c>
      <c r="AW16" s="402">
        <v>400000</v>
      </c>
      <c r="AX16" s="379" t="s">
        <v>158</v>
      </c>
      <c r="AY16" s="380">
        <v>24</v>
      </c>
      <c r="BA16" s="339"/>
      <c r="BB16" s="368"/>
      <c r="BC16" s="372" t="s">
        <v>424</v>
      </c>
      <c r="BD16" s="371"/>
      <c r="BE16" s="372" t="s">
        <v>425</v>
      </c>
      <c r="BF16" s="371"/>
      <c r="BG16" s="372" t="s">
        <v>426</v>
      </c>
      <c r="BH16" s="371"/>
      <c r="BI16" s="372" t="s">
        <v>421</v>
      </c>
      <c r="BJ16" s="371"/>
      <c r="BK16" s="372" t="s">
        <v>422</v>
      </c>
      <c r="BL16" s="373"/>
      <c r="BN16" s="34">
        <f>INDEX('Point System'!$C$1:$C$42,MATCH(BC16,'Point System'!$A$1:$A$42,0))</f>
        <v>12</v>
      </c>
      <c r="BO16" s="34">
        <f>INDEX('Point System'!$C$1:$C$42,MATCH(BE16,'Point System'!$A$1:$A$42,0))</f>
        <v>10</v>
      </c>
      <c r="BP16" s="34">
        <f>INDEX('Point System'!$C$1:$C$42,MATCH(BG16,'Point System'!$A$1:$A$42,0))</f>
        <v>3</v>
      </c>
      <c r="BQ16" s="34">
        <f>INDEX('Point System'!$C$1:$C$42,MATCH(BI16,'Point System'!$A$1:$A$42,0))</f>
        <v>5</v>
      </c>
      <c r="BR16" s="34">
        <f>INDEX('Point System'!$C$1:$C$42,MATCH(BK16,'Point System'!$A$1:$A$42,0))</f>
        <v>5</v>
      </c>
      <c r="BS16" s="34">
        <f t="shared" si="0"/>
        <v>35</v>
      </c>
      <c r="BT16" s="34">
        <v>35</v>
      </c>
      <c r="BV16" s="339"/>
      <c r="BW16" s="368"/>
      <c r="BX16" s="366">
        <v>0.5</v>
      </c>
      <c r="BY16" s="340">
        <f t="shared" si="1"/>
        <v>0</v>
      </c>
      <c r="BZ16" s="340">
        <f t="shared" si="2"/>
        <v>0</v>
      </c>
      <c r="CA16" s="340">
        <f t="shared" si="3"/>
        <v>0</v>
      </c>
      <c r="CB16" s="340">
        <f t="shared" si="4"/>
        <v>0</v>
      </c>
      <c r="CC16" s="340">
        <f t="shared" si="5"/>
        <v>0</v>
      </c>
      <c r="CD16" s="340">
        <f t="shared" si="6"/>
        <v>0</v>
      </c>
      <c r="CE16" s="340">
        <f t="shared" si="7"/>
        <v>0</v>
      </c>
      <c r="CF16" s="340">
        <f t="shared" si="8"/>
        <v>0</v>
      </c>
      <c r="CG16" s="340">
        <f t="shared" si="9"/>
        <v>0</v>
      </c>
      <c r="CH16" s="340">
        <f t="shared" si="10"/>
        <v>0</v>
      </c>
      <c r="CI16" s="340">
        <f t="shared" si="11"/>
        <v>0</v>
      </c>
      <c r="CJ16" s="340">
        <f t="shared" si="12"/>
        <v>0</v>
      </c>
      <c r="CK16" s="340">
        <f t="shared" si="13"/>
        <v>0</v>
      </c>
      <c r="CL16" s="340">
        <f t="shared" si="14"/>
        <v>0</v>
      </c>
      <c r="CM16" s="340">
        <f t="shared" si="15"/>
        <v>0</v>
      </c>
      <c r="CN16" s="340">
        <f t="shared" si="27"/>
        <v>1</v>
      </c>
      <c r="CO16" s="340">
        <f t="shared" si="16"/>
        <v>0</v>
      </c>
      <c r="CP16" s="340">
        <f t="shared" si="17"/>
        <v>0</v>
      </c>
      <c r="CQ16" s="340">
        <f t="shared" si="18"/>
        <v>0</v>
      </c>
      <c r="CR16" s="340">
        <f t="shared" si="19"/>
        <v>0</v>
      </c>
      <c r="CS16" s="340">
        <f t="shared" si="20"/>
        <v>0</v>
      </c>
      <c r="CT16" s="340">
        <f t="shared" si="21"/>
        <v>0</v>
      </c>
      <c r="CU16" s="340">
        <f t="shared" si="22"/>
        <v>0</v>
      </c>
      <c r="CV16" s="340">
        <f t="shared" si="23"/>
        <v>0</v>
      </c>
      <c r="CW16" s="340">
        <f t="shared" si="24"/>
        <v>0</v>
      </c>
      <c r="CX16" s="340">
        <f t="shared" si="25"/>
        <v>0</v>
      </c>
      <c r="CY16" s="340">
        <f t="shared" si="26"/>
        <v>0</v>
      </c>
      <c r="CZ16" s="386"/>
      <c r="DA16" s="357"/>
      <c r="DB16" s="364" cm="1">
        <f t="array" ref="DB16">SUMPRODUCT(BY16:CB16*BY$8:CB$8)+SUMPRODUCT(CC16:CE16,CC$8:CE$8)*$BX16*5280+SUMPRODUCT(CF16:CL16,CF$8:CL$8)+SUMPRODUCT(CM16:CQ16,CM$8:CQ$8)*$BX16*5280+SUMPRODUCT(CR16:CY16,CR$8:CY$8)+CZ16</f>
        <v>475200</v>
      </c>
    </row>
    <row r="17" spans="1:106" s="34" customFormat="1" ht="194.25" customHeight="1" x14ac:dyDescent="0.3">
      <c r="A17" s="399" t="s">
        <v>159</v>
      </c>
      <c r="B17" s="403">
        <f t="shared" si="28"/>
        <v>4</v>
      </c>
      <c r="C17" s="404" t="s">
        <v>160</v>
      </c>
      <c r="D17" s="400" t="s">
        <v>161</v>
      </c>
      <c r="E17" s="228" t="s">
        <v>142</v>
      </c>
      <c r="F17" s="227" t="s">
        <v>162</v>
      </c>
      <c r="G17" s="409" t="s">
        <v>163</v>
      </c>
      <c r="H17" s="376" t="s">
        <v>145</v>
      </c>
      <c r="I17" s="376" t="s">
        <v>145</v>
      </c>
      <c r="J17" s="376" t="s">
        <v>145</v>
      </c>
      <c r="K17" s="376" t="s">
        <v>145</v>
      </c>
      <c r="L17" s="376" t="s">
        <v>137</v>
      </c>
      <c r="M17" s="376" t="s">
        <v>145</v>
      </c>
      <c r="N17" s="376" t="s">
        <v>137</v>
      </c>
      <c r="O17" s="376" t="s">
        <v>145</v>
      </c>
      <c r="P17" s="376" t="s">
        <v>137</v>
      </c>
      <c r="Q17" s="376" t="s">
        <v>137</v>
      </c>
      <c r="R17" s="376" t="s">
        <v>137</v>
      </c>
      <c r="S17" s="376" t="s">
        <v>145</v>
      </c>
      <c r="T17" s="376" t="s">
        <v>137</v>
      </c>
      <c r="U17" s="376" t="s">
        <v>137</v>
      </c>
      <c r="V17" s="376" t="s">
        <v>137</v>
      </c>
      <c r="W17" s="376" t="s">
        <v>137</v>
      </c>
      <c r="X17" s="376" t="s">
        <v>137</v>
      </c>
      <c r="Y17" s="376" t="s">
        <v>137</v>
      </c>
      <c r="Z17" s="376" t="s">
        <v>145</v>
      </c>
      <c r="AA17" s="376" t="s">
        <v>145</v>
      </c>
      <c r="AB17" s="376" t="s">
        <v>137</v>
      </c>
      <c r="AC17" s="376" t="s">
        <v>137</v>
      </c>
      <c r="AD17" s="376" t="s">
        <v>137</v>
      </c>
      <c r="AE17" s="376" t="s">
        <v>137</v>
      </c>
      <c r="AF17" s="376" t="s">
        <v>137</v>
      </c>
      <c r="AG17" s="376" t="s">
        <v>137</v>
      </c>
      <c r="AH17" s="376" t="s">
        <v>137</v>
      </c>
      <c r="AI17" s="376" t="s">
        <v>137</v>
      </c>
      <c r="AJ17" s="376" t="s">
        <v>137</v>
      </c>
      <c r="AK17" s="376" t="s">
        <v>137</v>
      </c>
      <c r="AL17" s="374" t="s">
        <v>137</v>
      </c>
      <c r="AM17" s="376" t="s">
        <v>137</v>
      </c>
      <c r="AN17" s="376" t="s">
        <v>137</v>
      </c>
      <c r="AO17" s="376" t="s">
        <v>137</v>
      </c>
      <c r="AP17" s="376" t="s">
        <v>145</v>
      </c>
      <c r="AQ17" s="376" t="s">
        <v>145</v>
      </c>
      <c r="AR17" s="376" t="s">
        <v>137</v>
      </c>
      <c r="AS17" s="376" t="s">
        <v>137</v>
      </c>
      <c r="AT17" s="376" t="s">
        <v>145</v>
      </c>
      <c r="AU17" s="376" t="s">
        <v>137</v>
      </c>
      <c r="AV17" s="377" t="s">
        <v>146</v>
      </c>
      <c r="AW17" s="378">
        <v>400000</v>
      </c>
      <c r="AX17" s="379"/>
      <c r="AY17" s="380">
        <v>24</v>
      </c>
      <c r="BA17" s="339"/>
      <c r="BB17" s="368"/>
      <c r="BC17" s="372" t="s">
        <v>418</v>
      </c>
      <c r="BD17" s="371"/>
      <c r="BE17" s="372" t="s">
        <v>427</v>
      </c>
      <c r="BF17" s="371"/>
      <c r="BG17" s="372" t="s">
        <v>428</v>
      </c>
      <c r="BH17" s="371"/>
      <c r="BI17" s="372" t="s">
        <v>421</v>
      </c>
      <c r="BJ17" s="371"/>
      <c r="BK17" s="372" t="s">
        <v>422</v>
      </c>
      <c r="BL17" s="373"/>
      <c r="BN17" s="34">
        <f>INDEX('Point System'!$C$1:$C$42,MATCH(BC17,'Point System'!$A$1:$A$42,0))</f>
        <v>15</v>
      </c>
      <c r="BO17" s="34">
        <f>INDEX('Point System'!$C$1:$C$42,MATCH(BE17,'Point System'!$A$1:$A$42,0))</f>
        <v>1</v>
      </c>
      <c r="BP17" s="34">
        <f>INDEX('Point System'!$C$1:$C$42,MATCH(BG17,'Point System'!$A$1:$A$42,0))</f>
        <v>1</v>
      </c>
      <c r="BQ17" s="34">
        <f>INDEX('Point System'!$C$1:$C$42,MATCH(BI17,'Point System'!$A$1:$A$42,0))</f>
        <v>5</v>
      </c>
      <c r="BR17" s="34">
        <f>INDEX('Point System'!$C$1:$C$42,MATCH(BK17,'Point System'!$A$1:$A$42,0))</f>
        <v>5</v>
      </c>
      <c r="BS17" s="34">
        <f t="shared" si="0"/>
        <v>27</v>
      </c>
      <c r="BT17" s="34">
        <v>27</v>
      </c>
      <c r="BV17" s="339"/>
      <c r="BW17" s="368"/>
      <c r="BX17" s="366">
        <v>0.5</v>
      </c>
      <c r="BY17" s="340">
        <f t="shared" ref="BY17:CN17" si="29">IF(L17="Yes",1,0)</f>
        <v>0</v>
      </c>
      <c r="BZ17" s="340">
        <f t="shared" si="29"/>
        <v>1</v>
      </c>
      <c r="CA17" s="340">
        <f t="shared" si="29"/>
        <v>0</v>
      </c>
      <c r="CB17" s="340">
        <f t="shared" si="29"/>
        <v>1</v>
      </c>
      <c r="CC17" s="340">
        <f t="shared" si="29"/>
        <v>0</v>
      </c>
      <c r="CD17" s="340">
        <f t="shared" si="29"/>
        <v>0</v>
      </c>
      <c r="CE17" s="340">
        <f t="shared" si="29"/>
        <v>0</v>
      </c>
      <c r="CF17" s="340">
        <f t="shared" si="29"/>
        <v>1</v>
      </c>
      <c r="CG17" s="340">
        <f t="shared" si="29"/>
        <v>0</v>
      </c>
      <c r="CH17" s="340">
        <f t="shared" si="29"/>
        <v>0</v>
      </c>
      <c r="CI17" s="340">
        <f t="shared" si="29"/>
        <v>0</v>
      </c>
      <c r="CJ17" s="340">
        <f t="shared" si="29"/>
        <v>0</v>
      </c>
      <c r="CK17" s="340">
        <f t="shared" si="29"/>
        <v>0</v>
      </c>
      <c r="CL17" s="340">
        <f t="shared" si="29"/>
        <v>0</v>
      </c>
      <c r="CM17" s="340">
        <f t="shared" si="29"/>
        <v>1</v>
      </c>
      <c r="CN17" s="340">
        <f t="shared" si="29"/>
        <v>1</v>
      </c>
      <c r="CO17" s="340">
        <f>IF(AB17="Yes",2,0)</f>
        <v>0</v>
      </c>
      <c r="CP17" s="340">
        <f t="shared" ref="CP17:CY17" si="30">IF(AC17="Yes",1,0)</f>
        <v>0</v>
      </c>
      <c r="CQ17" s="340">
        <f t="shared" si="30"/>
        <v>0</v>
      </c>
      <c r="CR17" s="340">
        <f t="shared" si="30"/>
        <v>0</v>
      </c>
      <c r="CS17" s="340">
        <f t="shared" si="30"/>
        <v>0</v>
      </c>
      <c r="CT17" s="340">
        <f t="shared" si="30"/>
        <v>0</v>
      </c>
      <c r="CU17" s="340">
        <f t="shared" si="30"/>
        <v>0</v>
      </c>
      <c r="CV17" s="340">
        <f t="shared" si="30"/>
        <v>0</v>
      </c>
      <c r="CW17" s="340">
        <f t="shared" si="30"/>
        <v>0</v>
      </c>
      <c r="CX17" s="340">
        <f t="shared" si="30"/>
        <v>0</v>
      </c>
      <c r="CY17" s="340">
        <f t="shared" si="30"/>
        <v>0</v>
      </c>
      <c r="CZ17" s="386"/>
      <c r="DA17" s="357"/>
      <c r="DB17" s="364" cm="1">
        <f t="array" ref="DB17">SUMPRODUCT(BY17:CB17*BY$8:CB$8)+SUMPRODUCT(CC17:CE17,CC$8:CE$8)*$BX17*5280+SUMPRODUCT(CF17:CL17,CF$8:CL$8)+SUMPRODUCT(CM17:CQ17,CM$8:CQ$8)*$BX17*5280+SUMPRODUCT(CR17:CY17,CR$8:CY$8)+CZ17</f>
        <v>1029600</v>
      </c>
    </row>
    <row r="18" spans="1:106" s="34" customFormat="1" ht="58.5" customHeight="1" x14ac:dyDescent="0.3">
      <c r="A18" s="399" t="s">
        <v>130</v>
      </c>
      <c r="B18" s="403">
        <f t="shared" si="28"/>
        <v>5</v>
      </c>
      <c r="C18" s="404" t="s">
        <v>429</v>
      </c>
      <c r="D18" s="400" t="s">
        <v>430</v>
      </c>
      <c r="E18" s="228" t="s">
        <v>132</v>
      </c>
      <c r="F18" s="227" t="s">
        <v>431</v>
      </c>
      <c r="G18" s="409" t="s">
        <v>134</v>
      </c>
      <c r="H18" s="376" t="s">
        <v>135</v>
      </c>
      <c r="I18" s="376" t="s">
        <v>135</v>
      </c>
      <c r="J18" s="376" t="s">
        <v>136</v>
      </c>
      <c r="K18" s="376" t="s">
        <v>136</v>
      </c>
      <c r="L18" s="376" t="s">
        <v>137</v>
      </c>
      <c r="M18" s="376" t="s">
        <v>137</v>
      </c>
      <c r="N18" s="376" t="s">
        <v>137</v>
      </c>
      <c r="O18" s="376" t="s">
        <v>137</v>
      </c>
      <c r="P18" s="376" t="s">
        <v>137</v>
      </c>
      <c r="Q18" s="376" t="s">
        <v>137</v>
      </c>
      <c r="R18" s="376" t="s">
        <v>136</v>
      </c>
      <c r="S18" s="376" t="s">
        <v>137</v>
      </c>
      <c r="T18" s="376" t="s">
        <v>136</v>
      </c>
      <c r="U18" s="376" t="s">
        <v>136</v>
      </c>
      <c r="V18" s="376" t="s">
        <v>137</v>
      </c>
      <c r="W18" s="376" t="s">
        <v>137</v>
      </c>
      <c r="X18" s="376" t="s">
        <v>137</v>
      </c>
      <c r="Y18" s="376" t="s">
        <v>136</v>
      </c>
      <c r="Z18" s="376" t="s">
        <v>137</v>
      </c>
      <c r="AA18" s="376" t="s">
        <v>135</v>
      </c>
      <c r="AB18" s="376" t="s">
        <v>136</v>
      </c>
      <c r="AC18" s="376" t="s">
        <v>137</v>
      </c>
      <c r="AD18" s="376" t="s">
        <v>137</v>
      </c>
      <c r="AE18" s="376" t="s">
        <v>137</v>
      </c>
      <c r="AF18" s="376" t="s">
        <v>137</v>
      </c>
      <c r="AG18" s="376" t="s">
        <v>137</v>
      </c>
      <c r="AH18" s="376" t="s">
        <v>137</v>
      </c>
      <c r="AI18" s="376" t="s">
        <v>137</v>
      </c>
      <c r="AJ18" s="376" t="s">
        <v>137</v>
      </c>
      <c r="AK18" s="376" t="s">
        <v>137</v>
      </c>
      <c r="AL18" s="374" t="s">
        <v>137</v>
      </c>
      <c r="AM18" s="376" t="s">
        <v>137</v>
      </c>
      <c r="AN18" s="376" t="s">
        <v>137</v>
      </c>
      <c r="AO18" s="376" t="s">
        <v>137</v>
      </c>
      <c r="AP18" s="376" t="s">
        <v>137</v>
      </c>
      <c r="AQ18" s="376" t="s">
        <v>135</v>
      </c>
      <c r="AR18" s="376" t="s">
        <v>135</v>
      </c>
      <c r="AS18" s="376" t="s">
        <v>136</v>
      </c>
      <c r="AT18" s="376" t="s">
        <v>135</v>
      </c>
      <c r="AU18" s="376" t="s">
        <v>136</v>
      </c>
      <c r="AV18" s="377" t="s">
        <v>138</v>
      </c>
      <c r="AW18" s="378">
        <v>300000</v>
      </c>
      <c r="AX18" s="379"/>
      <c r="AY18" s="380">
        <v>12</v>
      </c>
      <c r="BA18" s="339"/>
      <c r="BB18" s="368"/>
      <c r="BC18" s="372" t="s">
        <v>432</v>
      </c>
      <c r="BD18" s="371"/>
      <c r="BE18" s="372" t="s">
        <v>423</v>
      </c>
      <c r="BF18" s="371"/>
      <c r="BG18" s="372" t="s">
        <v>420</v>
      </c>
      <c r="BH18" s="371"/>
      <c r="BI18" s="372" t="s">
        <v>421</v>
      </c>
      <c r="BJ18" s="371"/>
      <c r="BK18" s="372" t="s">
        <v>422</v>
      </c>
      <c r="BL18" s="373"/>
      <c r="BN18" s="34">
        <f>INDEX('Point System'!$C$1:$C$42,MATCH(BC18,'Point System'!$A$1:$A$42,0))</f>
        <v>5</v>
      </c>
      <c r="BO18" s="34">
        <f>INDEX('Point System'!$C$1:$C$42,MATCH(BE18,'Point System'!$A$1:$A$42,0))</f>
        <v>5</v>
      </c>
      <c r="BP18" s="34">
        <f>INDEX('Point System'!$C$1:$C$42,MATCH(BG18,'Point System'!$A$1:$A$42,0))</f>
        <v>5</v>
      </c>
      <c r="BQ18" s="34">
        <f>INDEX('Point System'!$C$1:$C$42,MATCH(BI18,'Point System'!$A$1:$A$42,0))</f>
        <v>5</v>
      </c>
      <c r="BR18" s="34">
        <f>INDEX('Point System'!$C$1:$C$42,MATCH(BK18,'Point System'!$A$1:$A$42,0))</f>
        <v>5</v>
      </c>
      <c r="BS18" s="34">
        <f>SUM(BN18:BR18)</f>
        <v>25</v>
      </c>
      <c r="BT18" s="34">
        <v>25</v>
      </c>
      <c r="BV18" s="339"/>
      <c r="BW18" s="368"/>
      <c r="BX18" s="366">
        <v>0.5</v>
      </c>
      <c r="BY18" s="340">
        <f t="shared" ref="BY18:CN18" si="31">IF(L29="Yes",1,0)</f>
        <v>0</v>
      </c>
      <c r="BZ18" s="340">
        <f t="shared" si="31"/>
        <v>0</v>
      </c>
      <c r="CA18" s="340">
        <f t="shared" si="31"/>
        <v>1</v>
      </c>
      <c r="CB18" s="340">
        <f t="shared" si="31"/>
        <v>0</v>
      </c>
      <c r="CC18" s="340">
        <f t="shared" si="31"/>
        <v>0</v>
      </c>
      <c r="CD18" s="340">
        <f t="shared" si="31"/>
        <v>0</v>
      </c>
      <c r="CE18" s="340">
        <f t="shared" si="31"/>
        <v>0</v>
      </c>
      <c r="CF18" s="340">
        <f t="shared" si="31"/>
        <v>1</v>
      </c>
      <c r="CG18" s="340">
        <f t="shared" si="31"/>
        <v>0</v>
      </c>
      <c r="CH18" s="340">
        <f t="shared" si="31"/>
        <v>0</v>
      </c>
      <c r="CI18" s="340">
        <f t="shared" si="31"/>
        <v>0</v>
      </c>
      <c r="CJ18" s="340">
        <f t="shared" si="31"/>
        <v>0</v>
      </c>
      <c r="CK18" s="340">
        <f t="shared" si="31"/>
        <v>0</v>
      </c>
      <c r="CL18" s="340">
        <f t="shared" si="31"/>
        <v>1</v>
      </c>
      <c r="CM18" s="340">
        <f t="shared" si="31"/>
        <v>0</v>
      </c>
      <c r="CN18" s="340">
        <f t="shared" si="31"/>
        <v>0</v>
      </c>
      <c r="CO18" s="340">
        <f>IF(AB29="Yes",2,0)</f>
        <v>0</v>
      </c>
      <c r="CP18" s="340">
        <f t="shared" ref="CP18:CY18" si="32">IF(AC29="Yes",1,0)</f>
        <v>0</v>
      </c>
      <c r="CQ18" s="340">
        <f t="shared" si="32"/>
        <v>0</v>
      </c>
      <c r="CR18" s="340">
        <f t="shared" si="32"/>
        <v>0</v>
      </c>
      <c r="CS18" s="340">
        <f t="shared" si="32"/>
        <v>0</v>
      </c>
      <c r="CT18" s="340">
        <f t="shared" si="32"/>
        <v>0</v>
      </c>
      <c r="CU18" s="340">
        <f t="shared" si="32"/>
        <v>0</v>
      </c>
      <c r="CV18" s="340">
        <f t="shared" si="32"/>
        <v>0</v>
      </c>
      <c r="CW18" s="340">
        <f t="shared" si="32"/>
        <v>0</v>
      </c>
      <c r="CX18" s="340">
        <f t="shared" si="32"/>
        <v>0</v>
      </c>
      <c r="CY18" s="340">
        <f t="shared" si="32"/>
        <v>0</v>
      </c>
      <c r="CZ18" s="386"/>
      <c r="DA18" s="357"/>
      <c r="DB18" s="364" cm="1">
        <f t="array" ref="DB18">SUMPRODUCT(BY18:CB18*BY$8:CB$8)+SUMPRODUCT(CC18:CE18,CC$8:CE$8)*$BX18*5280+SUMPRODUCT(CF18:CL18,CF$8:CL$8)+SUMPRODUCT(CM18:CQ18,CM$8:CQ$8)*$BX18*5280+SUMPRODUCT(CR18:CY18,CR$8:CY$8)+CZ18</f>
        <v>0</v>
      </c>
    </row>
    <row r="19" spans="1:106" s="34" customFormat="1" ht="117.75" customHeight="1" x14ac:dyDescent="0.3">
      <c r="A19" s="399" t="s">
        <v>164</v>
      </c>
      <c r="B19" s="403">
        <f t="shared" si="28"/>
        <v>6</v>
      </c>
      <c r="C19" s="226" t="s">
        <v>165</v>
      </c>
      <c r="D19" s="227" t="s">
        <v>166</v>
      </c>
      <c r="E19" s="228" t="s">
        <v>167</v>
      </c>
      <c r="F19" s="227" t="s">
        <v>168</v>
      </c>
      <c r="G19" s="409" t="s">
        <v>169</v>
      </c>
      <c r="H19" s="376" t="s">
        <v>145</v>
      </c>
      <c r="I19" s="376" t="s">
        <v>145</v>
      </c>
      <c r="J19" s="376" t="s">
        <v>137</v>
      </c>
      <c r="K19" s="376" t="s">
        <v>137</v>
      </c>
      <c r="L19" s="376" t="s">
        <v>137</v>
      </c>
      <c r="M19" s="376" t="s">
        <v>137</v>
      </c>
      <c r="N19" s="376" t="s">
        <v>137</v>
      </c>
      <c r="O19" s="376" t="s">
        <v>137</v>
      </c>
      <c r="P19" s="376" t="s">
        <v>137</v>
      </c>
      <c r="Q19" s="376" t="s">
        <v>137</v>
      </c>
      <c r="R19" s="376" t="s">
        <v>137</v>
      </c>
      <c r="S19" s="376" t="s">
        <v>145</v>
      </c>
      <c r="T19" s="376" t="s">
        <v>137</v>
      </c>
      <c r="U19" s="376" t="s">
        <v>137</v>
      </c>
      <c r="V19" s="376" t="s">
        <v>137</v>
      </c>
      <c r="W19" s="376" t="s">
        <v>137</v>
      </c>
      <c r="X19" s="376" t="s">
        <v>137</v>
      </c>
      <c r="Y19" s="376" t="s">
        <v>137</v>
      </c>
      <c r="Z19" s="376" t="s">
        <v>137</v>
      </c>
      <c r="AA19" s="376" t="s">
        <v>145</v>
      </c>
      <c r="AB19" s="376" t="s">
        <v>137</v>
      </c>
      <c r="AC19" s="376" t="s">
        <v>137</v>
      </c>
      <c r="AD19" s="376" t="s">
        <v>137</v>
      </c>
      <c r="AE19" s="376" t="s">
        <v>137</v>
      </c>
      <c r="AF19" s="376" t="s">
        <v>137</v>
      </c>
      <c r="AG19" s="376" t="s">
        <v>137</v>
      </c>
      <c r="AH19" s="376" t="s">
        <v>137</v>
      </c>
      <c r="AI19" s="376" t="s">
        <v>137</v>
      </c>
      <c r="AJ19" s="376" t="s">
        <v>137</v>
      </c>
      <c r="AK19" s="376" t="s">
        <v>137</v>
      </c>
      <c r="AL19" s="374" t="s">
        <v>137</v>
      </c>
      <c r="AM19" s="376" t="s">
        <v>137</v>
      </c>
      <c r="AN19" s="376" t="s">
        <v>137</v>
      </c>
      <c r="AO19" s="376" t="s">
        <v>137</v>
      </c>
      <c r="AP19" s="376" t="s">
        <v>137</v>
      </c>
      <c r="AQ19" s="376" t="s">
        <v>145</v>
      </c>
      <c r="AR19" s="376" t="s">
        <v>145</v>
      </c>
      <c r="AS19" s="376" t="s">
        <v>145</v>
      </c>
      <c r="AT19" s="376" t="s">
        <v>137</v>
      </c>
      <c r="AU19" s="376" t="s">
        <v>137</v>
      </c>
      <c r="AV19" s="377" t="s">
        <v>146</v>
      </c>
      <c r="AW19" s="378">
        <v>400000</v>
      </c>
      <c r="AX19" s="379"/>
      <c r="AY19" s="380">
        <v>24</v>
      </c>
      <c r="BA19" s="339"/>
      <c r="BB19" s="368"/>
      <c r="BC19" s="372" t="s">
        <v>424</v>
      </c>
      <c r="BD19" s="371"/>
      <c r="BE19" s="372" t="s">
        <v>419</v>
      </c>
      <c r="BF19" s="371"/>
      <c r="BG19" s="372" t="s">
        <v>420</v>
      </c>
      <c r="BH19" s="371"/>
      <c r="BI19" s="372" t="s">
        <v>433</v>
      </c>
      <c r="BJ19" s="371"/>
      <c r="BK19" s="372" t="s">
        <v>434</v>
      </c>
      <c r="BL19" s="373"/>
      <c r="BN19" s="34">
        <f>INDEX('Point System'!$C$1:$C$42,MATCH(BC19,'Point System'!$A$1:$A$42,0))</f>
        <v>12</v>
      </c>
      <c r="BO19" s="34">
        <f>INDEX('Point System'!$C$1:$C$42,MATCH(BE19,'Point System'!$A$1:$A$42,0))</f>
        <v>7</v>
      </c>
      <c r="BP19" s="34">
        <f>INDEX('Point System'!$C$1:$C$42,MATCH(BG19,'Point System'!$A$1:$A$42,0))</f>
        <v>5</v>
      </c>
      <c r="BQ19" s="34">
        <f>INDEX('Point System'!$C$1:$C$42,MATCH(BI19,'Point System'!$A$1:$A$42,0))</f>
        <v>2</v>
      </c>
      <c r="BR19" s="34">
        <f>INDEX('Point System'!$C$1:$C$42,MATCH(BK19,'Point System'!$A$1:$A$42,0))</f>
        <v>1</v>
      </c>
      <c r="BS19" s="34">
        <f>SUM(BN19:BR19)</f>
        <v>27</v>
      </c>
      <c r="BT19" s="34">
        <v>27</v>
      </c>
      <c r="BV19" s="339"/>
      <c r="BW19" s="368"/>
      <c r="BX19" s="366">
        <v>0.3</v>
      </c>
      <c r="BY19" s="340">
        <f t="shared" ref="BY19:CN22" si="33">IF(L18="Yes",1,0)</f>
        <v>0</v>
      </c>
      <c r="BZ19" s="340">
        <f t="shared" si="33"/>
        <v>0</v>
      </c>
      <c r="CA19" s="340">
        <f t="shared" si="33"/>
        <v>0</v>
      </c>
      <c r="CB19" s="340">
        <f t="shared" si="33"/>
        <v>0</v>
      </c>
      <c r="CC19" s="340">
        <f t="shared" si="33"/>
        <v>0</v>
      </c>
      <c r="CD19" s="340">
        <f t="shared" si="33"/>
        <v>0</v>
      </c>
      <c r="CE19" s="340">
        <f t="shared" si="33"/>
        <v>0</v>
      </c>
      <c r="CF19" s="340">
        <f t="shared" si="33"/>
        <v>0</v>
      </c>
      <c r="CG19" s="340">
        <f t="shared" si="33"/>
        <v>0</v>
      </c>
      <c r="CH19" s="340">
        <f t="shared" si="33"/>
        <v>0</v>
      </c>
      <c r="CI19" s="340">
        <f t="shared" si="33"/>
        <v>0</v>
      </c>
      <c r="CJ19" s="340">
        <f t="shared" si="33"/>
        <v>0</v>
      </c>
      <c r="CK19" s="340">
        <f t="shared" si="33"/>
        <v>0</v>
      </c>
      <c r="CL19" s="340">
        <f t="shared" si="33"/>
        <v>0</v>
      </c>
      <c r="CM19" s="340">
        <f t="shared" si="33"/>
        <v>0</v>
      </c>
      <c r="CN19" s="340">
        <f t="shared" si="33"/>
        <v>1</v>
      </c>
      <c r="CO19" s="340">
        <f t="shared" ref="CO19:CO29" si="34">IF(AB18="Yes",2,0)</f>
        <v>0</v>
      </c>
      <c r="CP19" s="340">
        <f t="shared" ref="CP19:CY22" si="35">IF(AC18="Yes",1,0)</f>
        <v>0</v>
      </c>
      <c r="CQ19" s="340">
        <f t="shared" si="35"/>
        <v>0</v>
      </c>
      <c r="CR19" s="340">
        <f t="shared" si="35"/>
        <v>0</v>
      </c>
      <c r="CS19" s="340">
        <f t="shared" si="35"/>
        <v>0</v>
      </c>
      <c r="CT19" s="340">
        <f t="shared" si="35"/>
        <v>0</v>
      </c>
      <c r="CU19" s="340">
        <f t="shared" si="35"/>
        <v>0</v>
      </c>
      <c r="CV19" s="340">
        <f t="shared" si="35"/>
        <v>0</v>
      </c>
      <c r="CW19" s="340">
        <f t="shared" si="35"/>
        <v>0</v>
      </c>
      <c r="CX19" s="340">
        <f t="shared" si="35"/>
        <v>0</v>
      </c>
      <c r="CY19" s="340">
        <f t="shared" si="35"/>
        <v>0</v>
      </c>
      <c r="CZ19" s="386"/>
      <c r="DA19" s="357"/>
      <c r="DB19" s="364" cm="1">
        <f t="array" ref="DB19">SUMPRODUCT(BY19:CB19*BY$8:CB$8)+SUMPRODUCT(CC19:CE19,CC$8:CE$8)*$BX19*5280+SUMPRODUCT(CF19:CL19,CF$8:CL$8)+SUMPRODUCT(CM19:CQ19,CM$8:CQ$8)*$BX19*5280+SUMPRODUCT(CR19:CY19,CR$8:CY$8)+CZ19</f>
        <v>285120</v>
      </c>
    </row>
    <row r="20" spans="1:106" s="34" customFormat="1" ht="89.25" customHeight="1" x14ac:dyDescent="0.3">
      <c r="A20" s="399" t="s">
        <v>170</v>
      </c>
      <c r="B20" s="403">
        <f t="shared" si="28"/>
        <v>7</v>
      </c>
      <c r="C20" s="226" t="s">
        <v>171</v>
      </c>
      <c r="D20" s="227" t="s">
        <v>435</v>
      </c>
      <c r="E20" s="228" t="s">
        <v>132</v>
      </c>
      <c r="F20" s="227" t="s">
        <v>172</v>
      </c>
      <c r="G20" s="409" t="s">
        <v>173</v>
      </c>
      <c r="H20" s="376" t="s">
        <v>145</v>
      </c>
      <c r="I20" s="376" t="s">
        <v>145</v>
      </c>
      <c r="J20" s="376" t="s">
        <v>137</v>
      </c>
      <c r="K20" s="376" t="s">
        <v>137</v>
      </c>
      <c r="L20" s="376" t="s">
        <v>137</v>
      </c>
      <c r="M20" s="376" t="s">
        <v>137</v>
      </c>
      <c r="N20" s="376" t="s">
        <v>137</v>
      </c>
      <c r="O20" s="376" t="s">
        <v>137</v>
      </c>
      <c r="P20" s="376" t="s">
        <v>137</v>
      </c>
      <c r="Q20" s="376" t="s">
        <v>137</v>
      </c>
      <c r="R20" s="376" t="s">
        <v>137</v>
      </c>
      <c r="S20" s="376" t="s">
        <v>145</v>
      </c>
      <c r="T20" s="376" t="s">
        <v>137</v>
      </c>
      <c r="U20" s="376" t="s">
        <v>137</v>
      </c>
      <c r="V20" s="376" t="s">
        <v>137</v>
      </c>
      <c r="W20" s="376" t="s">
        <v>137</v>
      </c>
      <c r="X20" s="376" t="s">
        <v>137</v>
      </c>
      <c r="Y20" s="376" t="s">
        <v>137</v>
      </c>
      <c r="Z20" s="376" t="s">
        <v>137</v>
      </c>
      <c r="AA20" s="376" t="s">
        <v>145</v>
      </c>
      <c r="AB20" s="376" t="s">
        <v>137</v>
      </c>
      <c r="AC20" s="376" t="s">
        <v>137</v>
      </c>
      <c r="AD20" s="376" t="s">
        <v>137</v>
      </c>
      <c r="AE20" s="376" t="s">
        <v>137</v>
      </c>
      <c r="AF20" s="376" t="s">
        <v>137</v>
      </c>
      <c r="AG20" s="376" t="s">
        <v>137</v>
      </c>
      <c r="AH20" s="376" t="s">
        <v>137</v>
      </c>
      <c r="AI20" s="376" t="s">
        <v>137</v>
      </c>
      <c r="AJ20" s="376" t="s">
        <v>137</v>
      </c>
      <c r="AK20" s="376" t="s">
        <v>137</v>
      </c>
      <c r="AL20" s="374" t="s">
        <v>137</v>
      </c>
      <c r="AM20" s="376" t="s">
        <v>145</v>
      </c>
      <c r="AN20" s="376" t="s">
        <v>137</v>
      </c>
      <c r="AO20" s="376" t="s">
        <v>137</v>
      </c>
      <c r="AP20" s="376" t="s">
        <v>137</v>
      </c>
      <c r="AQ20" s="376" t="s">
        <v>137</v>
      </c>
      <c r="AR20" s="376" t="s">
        <v>145</v>
      </c>
      <c r="AS20" s="376" t="s">
        <v>145</v>
      </c>
      <c r="AT20" s="376" t="s">
        <v>145</v>
      </c>
      <c r="AU20" s="376" t="s">
        <v>137</v>
      </c>
      <c r="AV20" s="377" t="s">
        <v>146</v>
      </c>
      <c r="AW20" s="378">
        <v>400000</v>
      </c>
      <c r="AX20" s="379" t="s">
        <v>174</v>
      </c>
      <c r="AY20" s="380">
        <v>36</v>
      </c>
      <c r="BA20" s="339"/>
      <c r="BB20" s="368"/>
      <c r="BC20" s="372" t="s">
        <v>436</v>
      </c>
      <c r="BD20" s="371"/>
      <c r="BE20" s="372" t="s">
        <v>419</v>
      </c>
      <c r="BF20" s="371"/>
      <c r="BG20" s="372" t="s">
        <v>426</v>
      </c>
      <c r="BH20" s="371"/>
      <c r="BI20" s="372" t="s">
        <v>437</v>
      </c>
      <c r="BJ20" s="371"/>
      <c r="BK20" s="372" t="s">
        <v>438</v>
      </c>
      <c r="BL20" s="373"/>
      <c r="BN20" s="34">
        <f>INDEX('Point System'!$C$1:$C$42,MATCH(BC20,'Point System'!$A$1:$A$42,0))</f>
        <v>8</v>
      </c>
      <c r="BO20" s="34">
        <f>INDEX('Point System'!$C$1:$C$42,MATCH(BE20,'Point System'!$A$1:$A$42,0))</f>
        <v>7</v>
      </c>
      <c r="BP20" s="34">
        <f>INDEX('Point System'!$C$1:$C$42,MATCH(BG20,'Point System'!$A$1:$A$42,0))</f>
        <v>3</v>
      </c>
      <c r="BQ20" s="34">
        <f>INDEX('Point System'!$C$1:$C$42,MATCH(BI20,'Point System'!$A$1:$A$42,0))</f>
        <v>3</v>
      </c>
      <c r="BR20" s="34">
        <f>INDEX('Point System'!$C$1:$C$42,MATCH(BK20,'Point System'!$A$1:$A$42,0))</f>
        <v>3</v>
      </c>
      <c r="BS20" s="34">
        <f t="shared" si="0"/>
        <v>24</v>
      </c>
      <c r="BT20" s="34">
        <v>24</v>
      </c>
      <c r="BV20" s="339"/>
      <c r="BW20" s="368"/>
      <c r="BX20" s="366">
        <v>1.2</v>
      </c>
      <c r="BY20" s="340">
        <f t="shared" si="33"/>
        <v>0</v>
      </c>
      <c r="BZ20" s="340">
        <f t="shared" si="33"/>
        <v>0</v>
      </c>
      <c r="CA20" s="340">
        <f t="shared" si="33"/>
        <v>0</v>
      </c>
      <c r="CB20" s="340">
        <f t="shared" si="33"/>
        <v>0</v>
      </c>
      <c r="CC20" s="340">
        <f t="shared" si="33"/>
        <v>0</v>
      </c>
      <c r="CD20" s="340">
        <f t="shared" si="33"/>
        <v>0</v>
      </c>
      <c r="CE20" s="340">
        <f t="shared" si="33"/>
        <v>0</v>
      </c>
      <c r="CF20" s="340">
        <f t="shared" si="33"/>
        <v>1</v>
      </c>
      <c r="CG20" s="340">
        <f t="shared" si="33"/>
        <v>0</v>
      </c>
      <c r="CH20" s="340">
        <f t="shared" si="33"/>
        <v>0</v>
      </c>
      <c r="CI20" s="340">
        <f t="shared" si="33"/>
        <v>0</v>
      </c>
      <c r="CJ20" s="340">
        <f t="shared" si="33"/>
        <v>0</v>
      </c>
      <c r="CK20" s="340">
        <f t="shared" si="33"/>
        <v>0</v>
      </c>
      <c r="CL20" s="340">
        <f t="shared" si="33"/>
        <v>0</v>
      </c>
      <c r="CM20" s="340">
        <f t="shared" si="33"/>
        <v>0</v>
      </c>
      <c r="CN20" s="340">
        <f t="shared" si="33"/>
        <v>1</v>
      </c>
      <c r="CO20" s="340">
        <f t="shared" si="34"/>
        <v>0</v>
      </c>
      <c r="CP20" s="340">
        <f t="shared" si="35"/>
        <v>0</v>
      </c>
      <c r="CQ20" s="340">
        <f t="shared" si="35"/>
        <v>0</v>
      </c>
      <c r="CR20" s="340">
        <f t="shared" si="35"/>
        <v>0</v>
      </c>
      <c r="CS20" s="340">
        <f t="shared" si="35"/>
        <v>0</v>
      </c>
      <c r="CT20" s="340">
        <f t="shared" si="35"/>
        <v>0</v>
      </c>
      <c r="CU20" s="340">
        <f t="shared" si="35"/>
        <v>0</v>
      </c>
      <c r="CV20" s="340">
        <f t="shared" si="35"/>
        <v>0</v>
      </c>
      <c r="CW20" s="340">
        <f t="shared" si="35"/>
        <v>0</v>
      </c>
      <c r="CX20" s="340">
        <f t="shared" si="35"/>
        <v>0</v>
      </c>
      <c r="CY20" s="340">
        <f t="shared" si="35"/>
        <v>0</v>
      </c>
      <c r="CZ20" s="386"/>
      <c r="DA20" s="357"/>
      <c r="DB20" s="364" cm="1">
        <f t="array" ref="DB20">SUMPRODUCT(BY20:CB20*BY$8:CB$8)+SUMPRODUCT(CC20:CE20,CC$8:CE$8)*$BX20*5280+SUMPRODUCT(CF20:CL20,CF$8:CL$8)+SUMPRODUCT(CM20:CQ20,CM$8:CQ$8)*$BX20*5280+SUMPRODUCT(CR20:CY20,CR$8:CY$8)+CZ20</f>
        <v>1140480</v>
      </c>
    </row>
    <row r="21" spans="1:106" s="34" customFormat="1" ht="152.25" customHeight="1" x14ac:dyDescent="0.3">
      <c r="A21" s="399" t="s">
        <v>175</v>
      </c>
      <c r="B21" s="403">
        <f t="shared" si="28"/>
        <v>8</v>
      </c>
      <c r="C21" s="226" t="s">
        <v>176</v>
      </c>
      <c r="D21" s="227" t="s">
        <v>177</v>
      </c>
      <c r="E21" s="228" t="s">
        <v>132</v>
      </c>
      <c r="F21" s="227" t="s">
        <v>178</v>
      </c>
      <c r="G21" s="409" t="s">
        <v>179</v>
      </c>
      <c r="H21" s="376" t="s">
        <v>145</v>
      </c>
      <c r="I21" s="376" t="s">
        <v>145</v>
      </c>
      <c r="J21" s="376" t="s">
        <v>137</v>
      </c>
      <c r="K21" s="376" t="s">
        <v>137</v>
      </c>
      <c r="L21" s="376" t="s">
        <v>137</v>
      </c>
      <c r="M21" s="376" t="s">
        <v>137</v>
      </c>
      <c r="N21" s="376" t="s">
        <v>137</v>
      </c>
      <c r="O21" s="376" t="s">
        <v>137</v>
      </c>
      <c r="P21" s="376" t="s">
        <v>137</v>
      </c>
      <c r="Q21" s="376" t="s">
        <v>137</v>
      </c>
      <c r="R21" s="376" t="s">
        <v>137</v>
      </c>
      <c r="S21" s="376" t="s">
        <v>145</v>
      </c>
      <c r="T21" s="376" t="s">
        <v>137</v>
      </c>
      <c r="U21" s="376" t="s">
        <v>145</v>
      </c>
      <c r="V21" s="376" t="s">
        <v>137</v>
      </c>
      <c r="W21" s="376" t="s">
        <v>137</v>
      </c>
      <c r="X21" s="376" t="s">
        <v>137</v>
      </c>
      <c r="Y21" s="376" t="s">
        <v>137</v>
      </c>
      <c r="Z21" s="376" t="s">
        <v>137</v>
      </c>
      <c r="AA21" s="376" t="s">
        <v>145</v>
      </c>
      <c r="AB21" s="376" t="s">
        <v>137</v>
      </c>
      <c r="AC21" s="376" t="s">
        <v>137</v>
      </c>
      <c r="AD21" s="376" t="s">
        <v>137</v>
      </c>
      <c r="AE21" s="376" t="s">
        <v>137</v>
      </c>
      <c r="AF21" s="376" t="s">
        <v>137</v>
      </c>
      <c r="AG21" s="376" t="s">
        <v>137</v>
      </c>
      <c r="AH21" s="376" t="s">
        <v>137</v>
      </c>
      <c r="AI21" s="376" t="s">
        <v>137</v>
      </c>
      <c r="AJ21" s="376" t="s">
        <v>137</v>
      </c>
      <c r="AK21" s="376" t="s">
        <v>137</v>
      </c>
      <c r="AL21" s="374" t="s">
        <v>137</v>
      </c>
      <c r="AM21" s="376" t="s">
        <v>137</v>
      </c>
      <c r="AN21" s="376" t="s">
        <v>137</v>
      </c>
      <c r="AO21" s="376" t="s">
        <v>137</v>
      </c>
      <c r="AP21" s="376" t="s">
        <v>137</v>
      </c>
      <c r="AQ21" s="376" t="s">
        <v>145</v>
      </c>
      <c r="AR21" s="376" t="s">
        <v>145</v>
      </c>
      <c r="AS21" s="376" t="s">
        <v>145</v>
      </c>
      <c r="AT21" s="376" t="s">
        <v>137</v>
      </c>
      <c r="AU21" s="376" t="s">
        <v>137</v>
      </c>
      <c r="AV21" s="377" t="s">
        <v>146</v>
      </c>
      <c r="AW21" s="378">
        <v>400000</v>
      </c>
      <c r="AX21" s="379"/>
      <c r="AY21" s="380">
        <v>18</v>
      </c>
      <c r="BA21" s="339"/>
      <c r="BB21" s="368"/>
      <c r="BC21" s="372" t="s">
        <v>436</v>
      </c>
      <c r="BD21" s="371"/>
      <c r="BE21" s="372" t="s">
        <v>419</v>
      </c>
      <c r="BF21" s="371"/>
      <c r="BG21" s="372" t="s">
        <v>420</v>
      </c>
      <c r="BH21" s="371"/>
      <c r="BI21" s="372" t="s">
        <v>437</v>
      </c>
      <c r="BJ21" s="371"/>
      <c r="BK21" s="372" t="s">
        <v>434</v>
      </c>
      <c r="BL21" s="373"/>
      <c r="BN21" s="34">
        <f>INDEX('Point System'!$C$1:$C$42,MATCH(BC21,'Point System'!$A$1:$A$42,0))</f>
        <v>8</v>
      </c>
      <c r="BO21" s="34">
        <f>INDEX('Point System'!$C$1:$C$42,MATCH(BE21,'Point System'!$A$1:$A$42,0))</f>
        <v>7</v>
      </c>
      <c r="BP21" s="34">
        <f>INDEX('Point System'!$C$1:$C$42,MATCH(BG21,'Point System'!$A$1:$A$42,0))</f>
        <v>5</v>
      </c>
      <c r="BQ21" s="34">
        <f>INDEX('Point System'!$C$1:$C$42,MATCH(BI21,'Point System'!$A$1:$A$42,0))</f>
        <v>3</v>
      </c>
      <c r="BR21" s="34">
        <f>INDEX('Point System'!$C$1:$C$42,MATCH(BK21,'Point System'!$A$1:$A$42,0))</f>
        <v>1</v>
      </c>
      <c r="BS21" s="34">
        <f t="shared" si="0"/>
        <v>24</v>
      </c>
      <c r="BT21" s="34">
        <v>24</v>
      </c>
      <c r="BV21" s="339"/>
      <c r="BW21" s="368"/>
      <c r="BX21" s="366">
        <v>3</v>
      </c>
      <c r="BY21" s="340">
        <f t="shared" si="33"/>
        <v>0</v>
      </c>
      <c r="BZ21" s="340">
        <f t="shared" si="33"/>
        <v>0</v>
      </c>
      <c r="CA21" s="340">
        <f t="shared" si="33"/>
        <v>0</v>
      </c>
      <c r="CB21" s="340">
        <f t="shared" si="33"/>
        <v>0</v>
      </c>
      <c r="CC21" s="340">
        <f t="shared" si="33"/>
        <v>0</v>
      </c>
      <c r="CD21" s="340">
        <f t="shared" si="33"/>
        <v>0</v>
      </c>
      <c r="CE21" s="340">
        <f t="shared" si="33"/>
        <v>0</v>
      </c>
      <c r="CF21" s="340">
        <f t="shared" si="33"/>
        <v>1</v>
      </c>
      <c r="CG21" s="340">
        <f t="shared" si="33"/>
        <v>0</v>
      </c>
      <c r="CH21" s="340">
        <f t="shared" si="33"/>
        <v>0</v>
      </c>
      <c r="CI21" s="340">
        <f t="shared" si="33"/>
        <v>0</v>
      </c>
      <c r="CJ21" s="340">
        <f t="shared" si="33"/>
        <v>0</v>
      </c>
      <c r="CK21" s="340">
        <f t="shared" si="33"/>
        <v>0</v>
      </c>
      <c r="CL21" s="340">
        <f t="shared" si="33"/>
        <v>0</v>
      </c>
      <c r="CM21" s="340">
        <f t="shared" si="33"/>
        <v>0</v>
      </c>
      <c r="CN21" s="340">
        <f t="shared" si="33"/>
        <v>1</v>
      </c>
      <c r="CO21" s="340">
        <f t="shared" si="34"/>
        <v>0</v>
      </c>
      <c r="CP21" s="340">
        <f t="shared" si="35"/>
        <v>0</v>
      </c>
      <c r="CQ21" s="340">
        <f t="shared" si="35"/>
        <v>0</v>
      </c>
      <c r="CR21" s="340">
        <f t="shared" si="35"/>
        <v>0</v>
      </c>
      <c r="CS21" s="340">
        <f t="shared" si="35"/>
        <v>0</v>
      </c>
      <c r="CT21" s="340">
        <f t="shared" si="35"/>
        <v>0</v>
      </c>
      <c r="CU21" s="340">
        <f t="shared" si="35"/>
        <v>0</v>
      </c>
      <c r="CV21" s="340">
        <f t="shared" si="35"/>
        <v>0</v>
      </c>
      <c r="CW21" s="340">
        <f t="shared" si="35"/>
        <v>0</v>
      </c>
      <c r="CX21" s="340">
        <f t="shared" si="35"/>
        <v>0</v>
      </c>
      <c r="CY21" s="340">
        <f t="shared" si="35"/>
        <v>0</v>
      </c>
      <c r="CZ21" s="386"/>
      <c r="DA21" s="357"/>
      <c r="DB21" s="364" cm="1">
        <f t="array" ref="DB21">SUMPRODUCT(BY21:CB21*BY$8:CB$8)+SUMPRODUCT(CC21:CE21,CC$8:CE$8)*$BX21*5280+SUMPRODUCT(CF21:CL21,CF$8:CL$8)+SUMPRODUCT(CM21:CQ21,CM$8:CQ$8)*$BX21*5280+SUMPRODUCT(CR21:CY21,CR$8:CY$8)+CZ21</f>
        <v>2851200</v>
      </c>
    </row>
    <row r="22" spans="1:106" s="34" customFormat="1" ht="94.5" customHeight="1" x14ac:dyDescent="0.3">
      <c r="A22" s="399" t="s">
        <v>180</v>
      </c>
      <c r="B22" s="403">
        <f t="shared" si="28"/>
        <v>9</v>
      </c>
      <c r="C22" s="226" t="s">
        <v>181</v>
      </c>
      <c r="D22" s="227" t="s">
        <v>182</v>
      </c>
      <c r="E22" s="228" t="s">
        <v>167</v>
      </c>
      <c r="F22" s="227" t="s">
        <v>183</v>
      </c>
      <c r="G22" s="409" t="s">
        <v>184</v>
      </c>
      <c r="H22" s="376" t="s">
        <v>145</v>
      </c>
      <c r="I22" s="376" t="s">
        <v>145</v>
      </c>
      <c r="J22" s="376" t="s">
        <v>145</v>
      </c>
      <c r="K22" s="376" t="s">
        <v>137</v>
      </c>
      <c r="L22" s="376" t="s">
        <v>137</v>
      </c>
      <c r="M22" s="376" t="s">
        <v>137</v>
      </c>
      <c r="N22" s="376" t="s">
        <v>137</v>
      </c>
      <c r="O22" s="376" t="s">
        <v>137</v>
      </c>
      <c r="P22" s="376" t="s">
        <v>137</v>
      </c>
      <c r="Q22" s="376" t="s">
        <v>145</v>
      </c>
      <c r="R22" s="376" t="s">
        <v>137</v>
      </c>
      <c r="S22" s="376" t="s">
        <v>145</v>
      </c>
      <c r="T22" s="376" t="s">
        <v>137</v>
      </c>
      <c r="U22" s="376" t="s">
        <v>137</v>
      </c>
      <c r="V22" s="376" t="s">
        <v>137</v>
      </c>
      <c r="W22" s="376" t="s">
        <v>137</v>
      </c>
      <c r="X22" s="376" t="s">
        <v>137</v>
      </c>
      <c r="Y22" s="376" t="s">
        <v>137</v>
      </c>
      <c r="Z22" s="376" t="s">
        <v>137</v>
      </c>
      <c r="AA22" s="376" t="s">
        <v>145</v>
      </c>
      <c r="AB22" s="376" t="s">
        <v>137</v>
      </c>
      <c r="AC22" s="376" t="s">
        <v>137</v>
      </c>
      <c r="AD22" s="376" t="s">
        <v>137</v>
      </c>
      <c r="AE22" s="376" t="s">
        <v>137</v>
      </c>
      <c r="AF22" s="376" t="s">
        <v>137</v>
      </c>
      <c r="AG22" s="376" t="s">
        <v>137</v>
      </c>
      <c r="AH22" s="376" t="s">
        <v>137</v>
      </c>
      <c r="AI22" s="376" t="s">
        <v>137</v>
      </c>
      <c r="AJ22" s="376" t="s">
        <v>137</v>
      </c>
      <c r="AK22" s="376" t="s">
        <v>137</v>
      </c>
      <c r="AL22" s="374" t="s">
        <v>137</v>
      </c>
      <c r="AM22" s="376" t="s">
        <v>145</v>
      </c>
      <c r="AN22" s="376" t="s">
        <v>137</v>
      </c>
      <c r="AO22" s="376" t="s">
        <v>137</v>
      </c>
      <c r="AP22" s="376" t="s">
        <v>145</v>
      </c>
      <c r="AQ22" s="376" t="s">
        <v>145</v>
      </c>
      <c r="AR22" s="376" t="s">
        <v>137</v>
      </c>
      <c r="AS22" s="376" t="s">
        <v>137</v>
      </c>
      <c r="AT22" s="376" t="s">
        <v>145</v>
      </c>
      <c r="AU22" s="376" t="s">
        <v>137</v>
      </c>
      <c r="AV22" s="377" t="s">
        <v>146</v>
      </c>
      <c r="AW22" s="378">
        <v>400000</v>
      </c>
      <c r="AX22" s="379" t="s">
        <v>174</v>
      </c>
      <c r="AY22" s="380">
        <v>36</v>
      </c>
      <c r="BA22" s="339"/>
      <c r="BB22" s="368"/>
      <c r="BC22" s="372" t="s">
        <v>432</v>
      </c>
      <c r="BD22" s="371"/>
      <c r="BE22" s="372" t="s">
        <v>425</v>
      </c>
      <c r="BF22" s="371"/>
      <c r="BG22" s="372" t="s">
        <v>426</v>
      </c>
      <c r="BH22" s="371"/>
      <c r="BI22" s="372" t="s">
        <v>437</v>
      </c>
      <c r="BJ22" s="371"/>
      <c r="BK22" s="372" t="s">
        <v>434</v>
      </c>
      <c r="BL22" s="373"/>
      <c r="BN22" s="34">
        <f>INDEX('Point System'!$C$1:$C$42,MATCH(BC22,'Point System'!$A$1:$A$42,0))</f>
        <v>5</v>
      </c>
      <c r="BO22" s="34">
        <f>INDEX('Point System'!$C$1:$C$42,MATCH(BE22,'Point System'!$A$1:$A$42,0))</f>
        <v>10</v>
      </c>
      <c r="BP22" s="34">
        <f>INDEX('Point System'!$C$1:$C$42,MATCH(BG22,'Point System'!$A$1:$A$42,0))</f>
        <v>3</v>
      </c>
      <c r="BQ22" s="34">
        <f>INDEX('Point System'!$C$1:$C$42,MATCH(BI22,'Point System'!$A$1:$A$42,0))</f>
        <v>3</v>
      </c>
      <c r="BR22" s="34">
        <f>INDEX('Point System'!$C$1:$C$42,MATCH(BK22,'Point System'!$A$1:$A$42,0))</f>
        <v>1</v>
      </c>
      <c r="BS22" s="34">
        <f t="shared" si="0"/>
        <v>22</v>
      </c>
      <c r="BT22" s="34">
        <v>22</v>
      </c>
      <c r="BV22" s="339"/>
      <c r="BW22" s="368"/>
      <c r="BX22" s="366">
        <v>1.3</v>
      </c>
      <c r="BY22" s="340">
        <f t="shared" si="33"/>
        <v>0</v>
      </c>
      <c r="BZ22" s="340">
        <f t="shared" si="33"/>
        <v>0</v>
      </c>
      <c r="CA22" s="340">
        <f t="shared" si="33"/>
        <v>0</v>
      </c>
      <c r="CB22" s="340">
        <f t="shared" si="33"/>
        <v>0</v>
      </c>
      <c r="CC22" s="340">
        <f t="shared" si="33"/>
        <v>0</v>
      </c>
      <c r="CD22" s="340">
        <f t="shared" si="33"/>
        <v>0</v>
      </c>
      <c r="CE22" s="340">
        <f t="shared" si="33"/>
        <v>0</v>
      </c>
      <c r="CF22" s="340">
        <f t="shared" si="33"/>
        <v>1</v>
      </c>
      <c r="CG22" s="340">
        <f t="shared" si="33"/>
        <v>0</v>
      </c>
      <c r="CH22" s="340">
        <f t="shared" si="33"/>
        <v>1</v>
      </c>
      <c r="CI22" s="340">
        <f t="shared" si="33"/>
        <v>0</v>
      </c>
      <c r="CJ22" s="340">
        <f t="shared" si="33"/>
        <v>0</v>
      </c>
      <c r="CK22" s="340">
        <f t="shared" si="33"/>
        <v>0</v>
      </c>
      <c r="CL22" s="340">
        <f t="shared" si="33"/>
        <v>0</v>
      </c>
      <c r="CM22" s="340">
        <f t="shared" si="33"/>
        <v>0</v>
      </c>
      <c r="CN22" s="340">
        <f t="shared" si="33"/>
        <v>1</v>
      </c>
      <c r="CO22" s="340">
        <f t="shared" si="34"/>
        <v>0</v>
      </c>
      <c r="CP22" s="340">
        <f t="shared" si="35"/>
        <v>0</v>
      </c>
      <c r="CQ22" s="340">
        <f t="shared" si="35"/>
        <v>0</v>
      </c>
      <c r="CR22" s="340">
        <f t="shared" si="35"/>
        <v>0</v>
      </c>
      <c r="CS22" s="340">
        <f t="shared" si="35"/>
        <v>0</v>
      </c>
      <c r="CT22" s="340">
        <f t="shared" si="35"/>
        <v>0</v>
      </c>
      <c r="CU22" s="340">
        <f t="shared" si="35"/>
        <v>0</v>
      </c>
      <c r="CV22" s="340">
        <f t="shared" si="35"/>
        <v>0</v>
      </c>
      <c r="CW22" s="340">
        <f t="shared" si="35"/>
        <v>0</v>
      </c>
      <c r="CX22" s="340">
        <f t="shared" si="35"/>
        <v>0</v>
      </c>
      <c r="CY22" s="340">
        <f t="shared" si="35"/>
        <v>0</v>
      </c>
      <c r="CZ22" s="386"/>
      <c r="DA22" s="357"/>
      <c r="DB22" s="364" cm="1">
        <f t="array" ref="DB22">SUMPRODUCT(BY22:CB22*BY$8:CB$8)+SUMPRODUCT(CC22:CE22,CC$8:CE$8)*$BX22*5280+SUMPRODUCT(CF22:CL22,CF$8:CL$8)+SUMPRODUCT(CM22:CQ22,CM$8:CQ$8)*$BX22*5280+SUMPRODUCT(CR22:CY22,CR$8:CY$8)+CZ22</f>
        <v>1255520</v>
      </c>
    </row>
    <row r="23" spans="1:106" ht="114.75" customHeight="1" x14ac:dyDescent="0.3">
      <c r="A23" s="399" t="s">
        <v>185</v>
      </c>
      <c r="B23" s="403">
        <f t="shared" si="28"/>
        <v>10</v>
      </c>
      <c r="C23" s="226" t="s">
        <v>186</v>
      </c>
      <c r="D23" s="227" t="s">
        <v>187</v>
      </c>
      <c r="E23" s="228" t="s">
        <v>167</v>
      </c>
      <c r="F23" s="227" t="s">
        <v>188</v>
      </c>
      <c r="G23" s="409" t="s">
        <v>189</v>
      </c>
      <c r="H23" s="376" t="s">
        <v>145</v>
      </c>
      <c r="I23" s="376" t="s">
        <v>145</v>
      </c>
      <c r="J23" s="376" t="s">
        <v>137</v>
      </c>
      <c r="K23" s="376" t="s">
        <v>137</v>
      </c>
      <c r="L23" s="376" t="s">
        <v>137</v>
      </c>
      <c r="M23" s="376" t="s">
        <v>137</v>
      </c>
      <c r="N23" s="376" t="s">
        <v>137</v>
      </c>
      <c r="O23" s="376" t="s">
        <v>137</v>
      </c>
      <c r="P23" s="376" t="s">
        <v>137</v>
      </c>
      <c r="Q23" s="376" t="s">
        <v>137</v>
      </c>
      <c r="R23" s="376" t="s">
        <v>137</v>
      </c>
      <c r="S23" s="376" t="s">
        <v>137</v>
      </c>
      <c r="T23" s="376" t="s">
        <v>137</v>
      </c>
      <c r="U23" s="376" t="s">
        <v>135</v>
      </c>
      <c r="V23" s="376" t="s">
        <v>137</v>
      </c>
      <c r="W23" s="376" t="s">
        <v>137</v>
      </c>
      <c r="X23" s="376" t="s">
        <v>137</v>
      </c>
      <c r="Y23" s="376" t="s">
        <v>137</v>
      </c>
      <c r="Z23" s="376" t="s">
        <v>137</v>
      </c>
      <c r="AA23" s="376" t="s">
        <v>137</v>
      </c>
      <c r="AB23" s="376" t="s">
        <v>137</v>
      </c>
      <c r="AC23" s="376" t="s">
        <v>137</v>
      </c>
      <c r="AD23" s="376" t="s">
        <v>137</v>
      </c>
      <c r="AE23" s="376" t="s">
        <v>137</v>
      </c>
      <c r="AF23" s="376" t="s">
        <v>137</v>
      </c>
      <c r="AG23" s="376" t="s">
        <v>137</v>
      </c>
      <c r="AH23" s="376" t="s">
        <v>137</v>
      </c>
      <c r="AI23" s="376" t="s">
        <v>137</v>
      </c>
      <c r="AJ23" s="376" t="s">
        <v>137</v>
      </c>
      <c r="AK23" s="376" t="s">
        <v>137</v>
      </c>
      <c r="AL23" s="374" t="s">
        <v>137</v>
      </c>
      <c r="AM23" s="376" t="s">
        <v>137</v>
      </c>
      <c r="AN23" s="376" t="s">
        <v>137</v>
      </c>
      <c r="AO23" s="376" t="s">
        <v>137</v>
      </c>
      <c r="AP23" s="376" t="s">
        <v>137</v>
      </c>
      <c r="AQ23" s="376" t="s">
        <v>135</v>
      </c>
      <c r="AR23" s="376" t="s">
        <v>145</v>
      </c>
      <c r="AS23" s="376" t="s">
        <v>137</v>
      </c>
      <c r="AT23" s="376" t="s">
        <v>137</v>
      </c>
      <c r="AU23" s="376" t="s">
        <v>137</v>
      </c>
      <c r="AV23" s="377" t="s">
        <v>190</v>
      </c>
      <c r="AW23" s="402">
        <v>20000</v>
      </c>
      <c r="AX23" s="379"/>
      <c r="AY23" s="380">
        <v>3</v>
      </c>
      <c r="BC23" s="372" t="s">
        <v>436</v>
      </c>
      <c r="BD23" s="371"/>
      <c r="BE23" s="372" t="s">
        <v>423</v>
      </c>
      <c r="BF23" s="371"/>
      <c r="BG23" s="372" t="s">
        <v>420</v>
      </c>
      <c r="BH23" s="371"/>
      <c r="BI23" s="372" t="s">
        <v>437</v>
      </c>
      <c r="BJ23" s="371"/>
      <c r="BK23" s="372" t="s">
        <v>434</v>
      </c>
      <c r="BL23" s="373"/>
      <c r="BM23" s="34"/>
      <c r="BN23" s="34">
        <f>INDEX('Point System'!$C$1:$C$42,MATCH(BC23,'Point System'!$A$1:$A$42,0))</f>
        <v>8</v>
      </c>
      <c r="BO23" s="34">
        <f>INDEX('Point System'!$C$1:$C$42,MATCH(BE23,'Point System'!$A$1:$A$42,0))</f>
        <v>5</v>
      </c>
      <c r="BP23" s="34">
        <f>INDEX('Point System'!$C$1:$C$42,MATCH(BG23,'Point System'!$A$1:$A$42,0))</f>
        <v>5</v>
      </c>
      <c r="BQ23" s="34">
        <f>INDEX('Point System'!$C$1:$C$42,MATCH(BI23,'Point System'!$A$1:$A$42,0))</f>
        <v>3</v>
      </c>
      <c r="BR23" s="34">
        <f>INDEX('Point System'!$C$1:$C$42,MATCH(BK23,'Point System'!$A$1:$A$42,0))</f>
        <v>1</v>
      </c>
      <c r="BS23" s="34">
        <f t="shared" si="0"/>
        <v>22</v>
      </c>
      <c r="BT23" s="34">
        <v>22</v>
      </c>
      <c r="BU23" s="34"/>
      <c r="BV23" s="339"/>
      <c r="BW23" s="368"/>
      <c r="BX23" s="366">
        <v>5</v>
      </c>
      <c r="BY23" s="340">
        <f t="shared" ref="BY23:CN24" si="36">IF(L22="Yes",1,0)</f>
        <v>0</v>
      </c>
      <c r="BZ23" s="340">
        <f t="shared" si="36"/>
        <v>0</v>
      </c>
      <c r="CA23" s="340">
        <f t="shared" si="36"/>
        <v>0</v>
      </c>
      <c r="CB23" s="340">
        <f t="shared" si="36"/>
        <v>0</v>
      </c>
      <c r="CC23" s="340">
        <f t="shared" si="36"/>
        <v>0</v>
      </c>
      <c r="CD23" s="340">
        <f t="shared" si="36"/>
        <v>1</v>
      </c>
      <c r="CE23" s="340">
        <f t="shared" si="36"/>
        <v>0</v>
      </c>
      <c r="CF23" s="340">
        <f t="shared" si="36"/>
        <v>1</v>
      </c>
      <c r="CG23" s="340">
        <f t="shared" si="36"/>
        <v>0</v>
      </c>
      <c r="CH23" s="340">
        <f t="shared" si="36"/>
        <v>0</v>
      </c>
      <c r="CI23" s="340">
        <f t="shared" si="36"/>
        <v>0</v>
      </c>
      <c r="CJ23" s="340">
        <f t="shared" si="36"/>
        <v>0</v>
      </c>
      <c r="CK23" s="340">
        <f t="shared" si="36"/>
        <v>0</v>
      </c>
      <c r="CL23" s="340">
        <f t="shared" si="36"/>
        <v>0</v>
      </c>
      <c r="CM23" s="340">
        <f t="shared" si="36"/>
        <v>0</v>
      </c>
      <c r="CN23" s="340">
        <f t="shared" si="36"/>
        <v>1</v>
      </c>
      <c r="CO23" s="340">
        <f t="shared" si="34"/>
        <v>0</v>
      </c>
      <c r="CP23" s="340">
        <f t="shared" ref="CP23:CY24" si="37">IF(AC22="Yes",1,0)</f>
        <v>0</v>
      </c>
      <c r="CQ23" s="340">
        <f t="shared" si="37"/>
        <v>0</v>
      </c>
      <c r="CR23" s="340">
        <f t="shared" si="37"/>
        <v>0</v>
      </c>
      <c r="CS23" s="340">
        <f t="shared" si="37"/>
        <v>0</v>
      </c>
      <c r="CT23" s="340">
        <f t="shared" si="37"/>
        <v>0</v>
      </c>
      <c r="CU23" s="340">
        <f t="shared" si="37"/>
        <v>0</v>
      </c>
      <c r="CV23" s="340">
        <f t="shared" si="37"/>
        <v>0</v>
      </c>
      <c r="CW23" s="340">
        <f t="shared" si="37"/>
        <v>0</v>
      </c>
      <c r="CX23" s="340">
        <f t="shared" si="37"/>
        <v>0</v>
      </c>
      <c r="CY23" s="340">
        <f t="shared" si="37"/>
        <v>0</v>
      </c>
      <c r="CZ23" s="386"/>
      <c r="DA23" s="357"/>
      <c r="DB23" s="364" cm="1">
        <f t="array" ref="DB23">SUMPRODUCT(BY23:CB23*BY$8:CB$8)+SUMPRODUCT(CC23:CE23,CC$8:CE$8)*$BX23*5280+SUMPRODUCT(CF23:CL23,CF$8:CL$8)+SUMPRODUCT(CM23:CQ23,CM$8:CQ$8)*$BX23*5280+SUMPRODUCT(CR23:CY23,CR$8:CY$8)+CZ23</f>
        <v>4752000</v>
      </c>
    </row>
    <row r="24" spans="1:106" s="34" customFormat="1" ht="95.25" customHeight="1" x14ac:dyDescent="0.3">
      <c r="A24" s="399" t="s">
        <v>191</v>
      </c>
      <c r="B24" s="403">
        <f t="shared" si="28"/>
        <v>11</v>
      </c>
      <c r="C24" s="226" t="s">
        <v>192</v>
      </c>
      <c r="D24" s="227" t="s">
        <v>439</v>
      </c>
      <c r="E24" s="228" t="s">
        <v>167</v>
      </c>
      <c r="F24" s="396" t="s">
        <v>193</v>
      </c>
      <c r="G24" s="409" t="s">
        <v>194</v>
      </c>
      <c r="H24" s="376" t="s">
        <v>145</v>
      </c>
      <c r="I24" s="376" t="s">
        <v>145</v>
      </c>
      <c r="J24" s="376" t="s">
        <v>137</v>
      </c>
      <c r="K24" s="376" t="s">
        <v>145</v>
      </c>
      <c r="L24" s="376" t="s">
        <v>137</v>
      </c>
      <c r="M24" s="376" t="s">
        <v>137</v>
      </c>
      <c r="N24" s="376" t="s">
        <v>137</v>
      </c>
      <c r="O24" s="376" t="s">
        <v>137</v>
      </c>
      <c r="P24" s="376" t="s">
        <v>137</v>
      </c>
      <c r="Q24" s="376" t="s">
        <v>145</v>
      </c>
      <c r="R24" s="376" t="s">
        <v>137</v>
      </c>
      <c r="S24" s="376" t="s">
        <v>145</v>
      </c>
      <c r="T24" s="376" t="s">
        <v>137</v>
      </c>
      <c r="U24" s="376" t="s">
        <v>145</v>
      </c>
      <c r="V24" s="376" t="s">
        <v>137</v>
      </c>
      <c r="W24" s="376" t="s">
        <v>137</v>
      </c>
      <c r="X24" s="376" t="s">
        <v>137</v>
      </c>
      <c r="Y24" s="376" t="s">
        <v>145</v>
      </c>
      <c r="Z24" s="376" t="s">
        <v>137</v>
      </c>
      <c r="AA24" s="376" t="s">
        <v>137</v>
      </c>
      <c r="AB24" s="376" t="s">
        <v>145</v>
      </c>
      <c r="AC24" s="376" t="s">
        <v>137</v>
      </c>
      <c r="AD24" s="376" t="s">
        <v>137</v>
      </c>
      <c r="AE24" s="376" t="s">
        <v>137</v>
      </c>
      <c r="AF24" s="376" t="s">
        <v>137</v>
      </c>
      <c r="AG24" s="376" t="s">
        <v>137</v>
      </c>
      <c r="AH24" s="376" t="s">
        <v>137</v>
      </c>
      <c r="AI24" s="376" t="s">
        <v>137</v>
      </c>
      <c r="AJ24" s="376" t="s">
        <v>137</v>
      </c>
      <c r="AK24" s="376" t="s">
        <v>137</v>
      </c>
      <c r="AL24" s="374" t="s">
        <v>137</v>
      </c>
      <c r="AM24" s="376" t="s">
        <v>137</v>
      </c>
      <c r="AN24" s="376" t="s">
        <v>137</v>
      </c>
      <c r="AO24" s="376" t="s">
        <v>137</v>
      </c>
      <c r="AP24" s="376" t="s">
        <v>137</v>
      </c>
      <c r="AQ24" s="376" t="s">
        <v>137</v>
      </c>
      <c r="AR24" s="376" t="s">
        <v>145</v>
      </c>
      <c r="AS24" s="376" t="s">
        <v>145</v>
      </c>
      <c r="AT24" s="376" t="s">
        <v>145</v>
      </c>
      <c r="AU24" s="376" t="s">
        <v>137</v>
      </c>
      <c r="AV24" s="377" t="s">
        <v>195</v>
      </c>
      <c r="AW24" s="402">
        <v>50000</v>
      </c>
      <c r="AX24" s="379"/>
      <c r="AY24" s="380">
        <v>3</v>
      </c>
      <c r="BA24" s="339"/>
      <c r="BB24" s="368"/>
      <c r="BC24" s="372" t="s">
        <v>432</v>
      </c>
      <c r="BD24" s="371"/>
      <c r="BE24" s="372" t="s">
        <v>419</v>
      </c>
      <c r="BF24" s="371"/>
      <c r="BG24" s="372" t="s">
        <v>420</v>
      </c>
      <c r="BH24" s="371"/>
      <c r="BI24" s="372" t="s">
        <v>437</v>
      </c>
      <c r="BJ24" s="371"/>
      <c r="BK24" s="372" t="s">
        <v>434</v>
      </c>
      <c r="BL24" s="373"/>
      <c r="BN24" s="34">
        <f>INDEX('Point System'!$C$1:$C$42,MATCH(BC24,'Point System'!$A$1:$A$42,0))</f>
        <v>5</v>
      </c>
      <c r="BO24" s="34">
        <f>INDEX('Point System'!$C$1:$C$42,MATCH(BE24,'Point System'!$A$1:$A$42,0))</f>
        <v>7</v>
      </c>
      <c r="BP24" s="34">
        <f>INDEX('Point System'!$C$1:$C$42,MATCH(BG24,'Point System'!$A$1:$A$42,0))</f>
        <v>5</v>
      </c>
      <c r="BQ24" s="34">
        <f>INDEX('Point System'!$C$1:$C$42,MATCH(BI24,'Point System'!$A$1:$A$42,0))</f>
        <v>3</v>
      </c>
      <c r="BR24" s="34">
        <f>INDEX('Point System'!$C$1:$C$42,MATCH(BK24,'Point System'!$A$1:$A$42,0))</f>
        <v>1</v>
      </c>
      <c r="BS24" s="34">
        <f t="shared" si="0"/>
        <v>21</v>
      </c>
      <c r="BT24" s="34">
        <v>21</v>
      </c>
      <c r="BV24" s="339"/>
      <c r="BW24" s="368"/>
      <c r="BX24" s="366">
        <v>0.5</v>
      </c>
      <c r="BY24" s="340">
        <f t="shared" si="36"/>
        <v>0</v>
      </c>
      <c r="BZ24" s="340">
        <f t="shared" si="36"/>
        <v>0</v>
      </c>
      <c r="CA24" s="340">
        <f t="shared" si="36"/>
        <v>0</v>
      </c>
      <c r="CB24" s="340">
        <f t="shared" si="36"/>
        <v>0</v>
      </c>
      <c r="CC24" s="340">
        <f t="shared" si="36"/>
        <v>0</v>
      </c>
      <c r="CD24" s="340">
        <f t="shared" si="36"/>
        <v>0</v>
      </c>
      <c r="CE24" s="340">
        <f t="shared" si="36"/>
        <v>0</v>
      </c>
      <c r="CF24" s="340">
        <f t="shared" si="36"/>
        <v>0</v>
      </c>
      <c r="CG24" s="340">
        <f t="shared" si="36"/>
        <v>0</v>
      </c>
      <c r="CH24" s="340">
        <f t="shared" si="36"/>
        <v>1</v>
      </c>
      <c r="CI24" s="340">
        <f t="shared" si="36"/>
        <v>0</v>
      </c>
      <c r="CJ24" s="340">
        <f t="shared" si="36"/>
        <v>0</v>
      </c>
      <c r="CK24" s="340">
        <f t="shared" si="36"/>
        <v>0</v>
      </c>
      <c r="CL24" s="340">
        <f t="shared" si="36"/>
        <v>0</v>
      </c>
      <c r="CM24" s="340">
        <f t="shared" si="36"/>
        <v>0</v>
      </c>
      <c r="CN24" s="340">
        <f t="shared" si="36"/>
        <v>0</v>
      </c>
      <c r="CO24" s="340">
        <f t="shared" si="34"/>
        <v>0</v>
      </c>
      <c r="CP24" s="340">
        <f t="shared" si="37"/>
        <v>0</v>
      </c>
      <c r="CQ24" s="340">
        <f t="shared" si="37"/>
        <v>0</v>
      </c>
      <c r="CR24" s="340">
        <f t="shared" si="37"/>
        <v>0</v>
      </c>
      <c r="CS24" s="340">
        <f t="shared" si="37"/>
        <v>0</v>
      </c>
      <c r="CT24" s="340">
        <f t="shared" si="37"/>
        <v>0</v>
      </c>
      <c r="CU24" s="340">
        <f t="shared" si="37"/>
        <v>0</v>
      </c>
      <c r="CV24" s="340">
        <f t="shared" si="37"/>
        <v>0</v>
      </c>
      <c r="CW24" s="340">
        <f t="shared" si="37"/>
        <v>0</v>
      </c>
      <c r="CX24" s="340">
        <f t="shared" si="37"/>
        <v>0</v>
      </c>
      <c r="CY24" s="340">
        <f t="shared" si="37"/>
        <v>0</v>
      </c>
      <c r="CZ24" s="386"/>
      <c r="DA24" s="357"/>
      <c r="DB24" s="364" cm="1">
        <f t="array" ref="DB24">SUMPRODUCT(BY24:CB24*BY$8:CB$8)+SUMPRODUCT(CC24:CE24,CC$8:CE$8)*$BX24*5280+SUMPRODUCT(CF24:CL24,CF$8:CL$8)+SUMPRODUCT(CM24:CQ24,CM$8:CQ$8)*$BX24*5280+SUMPRODUCT(CR24:CY24,CR$8:CY$8)+CZ24</f>
        <v>20000</v>
      </c>
    </row>
    <row r="25" spans="1:106" s="34" customFormat="1" ht="200.25" customHeight="1" x14ac:dyDescent="0.3">
      <c r="A25" s="399" t="s">
        <v>196</v>
      </c>
      <c r="B25" s="403">
        <f t="shared" si="28"/>
        <v>12</v>
      </c>
      <c r="C25" s="226" t="s">
        <v>197</v>
      </c>
      <c r="D25" s="227" t="s">
        <v>198</v>
      </c>
      <c r="E25" s="228" t="s">
        <v>167</v>
      </c>
      <c r="F25" s="227" t="s">
        <v>199</v>
      </c>
      <c r="G25" s="409" t="s">
        <v>200</v>
      </c>
      <c r="H25" s="376" t="s">
        <v>137</v>
      </c>
      <c r="I25" s="376" t="s">
        <v>145</v>
      </c>
      <c r="J25" s="376" t="s">
        <v>137</v>
      </c>
      <c r="K25" s="376" t="s">
        <v>137</v>
      </c>
      <c r="L25" s="376" t="s">
        <v>137</v>
      </c>
      <c r="M25" s="376" t="s">
        <v>137</v>
      </c>
      <c r="N25" s="376" t="s">
        <v>137</v>
      </c>
      <c r="O25" s="376" t="s">
        <v>137</v>
      </c>
      <c r="P25" s="376" t="s">
        <v>137</v>
      </c>
      <c r="Q25" s="376" t="s">
        <v>137</v>
      </c>
      <c r="R25" s="376" t="s">
        <v>137</v>
      </c>
      <c r="S25" s="376" t="s">
        <v>137</v>
      </c>
      <c r="T25" s="376" t="s">
        <v>137</v>
      </c>
      <c r="U25" s="376" t="s">
        <v>137</v>
      </c>
      <c r="V25" s="376" t="s">
        <v>137</v>
      </c>
      <c r="W25" s="376" t="s">
        <v>137</v>
      </c>
      <c r="X25" s="376" t="s">
        <v>137</v>
      </c>
      <c r="Y25" s="376" t="s">
        <v>137</v>
      </c>
      <c r="Z25" s="376" t="s">
        <v>137</v>
      </c>
      <c r="AA25" s="376" t="s">
        <v>137</v>
      </c>
      <c r="AB25" s="376" t="s">
        <v>145</v>
      </c>
      <c r="AC25" s="376" t="s">
        <v>137</v>
      </c>
      <c r="AD25" s="376" t="s">
        <v>137</v>
      </c>
      <c r="AE25" s="376" t="s">
        <v>137</v>
      </c>
      <c r="AF25" s="376" t="s">
        <v>137</v>
      </c>
      <c r="AG25" s="376" t="s">
        <v>137</v>
      </c>
      <c r="AH25" s="376" t="s">
        <v>137</v>
      </c>
      <c r="AI25" s="376" t="s">
        <v>137</v>
      </c>
      <c r="AJ25" s="376" t="s">
        <v>137</v>
      </c>
      <c r="AK25" s="376" t="s">
        <v>137</v>
      </c>
      <c r="AL25" s="374" t="s">
        <v>137</v>
      </c>
      <c r="AM25" s="376" t="s">
        <v>137</v>
      </c>
      <c r="AN25" s="376" t="s">
        <v>137</v>
      </c>
      <c r="AO25" s="376" t="s">
        <v>137</v>
      </c>
      <c r="AP25" s="376" t="s">
        <v>137</v>
      </c>
      <c r="AQ25" s="376" t="s">
        <v>145</v>
      </c>
      <c r="AR25" s="376" t="s">
        <v>145</v>
      </c>
      <c r="AS25" s="376" t="s">
        <v>145</v>
      </c>
      <c r="AT25" s="376" t="s">
        <v>137</v>
      </c>
      <c r="AU25" s="376" t="s">
        <v>137</v>
      </c>
      <c r="AV25" s="377" t="s">
        <v>146</v>
      </c>
      <c r="AW25" s="378">
        <v>400000</v>
      </c>
      <c r="AX25" s="379"/>
      <c r="AY25" s="380">
        <v>18</v>
      </c>
      <c r="BA25" s="339"/>
      <c r="BB25" s="368"/>
      <c r="BC25" s="372" t="s">
        <v>436</v>
      </c>
      <c r="BD25" s="371"/>
      <c r="BE25" s="372" t="s">
        <v>423</v>
      </c>
      <c r="BF25" s="371"/>
      <c r="BG25" s="372" t="s">
        <v>420</v>
      </c>
      <c r="BH25" s="371"/>
      <c r="BI25" s="372" t="s">
        <v>433</v>
      </c>
      <c r="BJ25" s="371"/>
      <c r="BK25" s="372" t="s">
        <v>434</v>
      </c>
      <c r="BL25" s="373"/>
      <c r="BN25" s="34">
        <f>INDEX('Point System'!$C$1:$C$42,MATCH(BC25,'Point System'!$A$1:$A$42,0))</f>
        <v>8</v>
      </c>
      <c r="BO25" s="34">
        <f>INDEX('Point System'!$C$1:$C$42,MATCH(BE25,'Point System'!$A$1:$A$42,0))</f>
        <v>5</v>
      </c>
      <c r="BP25" s="34">
        <f>INDEX('Point System'!$C$1:$C$42,MATCH(BG25,'Point System'!$A$1:$A$42,0))</f>
        <v>5</v>
      </c>
      <c r="BQ25" s="34">
        <f>INDEX('Point System'!$C$1:$C$42,MATCH(BI25,'Point System'!$A$1:$A$42,0))</f>
        <v>2</v>
      </c>
      <c r="BR25" s="34">
        <f>INDEX('Point System'!$C$1:$C$42,MATCH(BK25,'Point System'!$A$1:$A$42,0))</f>
        <v>1</v>
      </c>
      <c r="BS25" s="34">
        <f t="shared" si="0"/>
        <v>21</v>
      </c>
      <c r="BT25" s="34">
        <v>21</v>
      </c>
      <c r="BV25" s="339"/>
      <c r="BW25" s="368"/>
      <c r="BX25" s="366">
        <v>1</v>
      </c>
      <c r="BY25" s="340">
        <f t="shared" ref="BY25:CN29" si="38">IF(L24="Yes",1,0)</f>
        <v>0</v>
      </c>
      <c r="BZ25" s="340">
        <f t="shared" si="38"/>
        <v>0</v>
      </c>
      <c r="CA25" s="340">
        <f t="shared" si="38"/>
        <v>0</v>
      </c>
      <c r="CB25" s="340">
        <f t="shared" si="38"/>
        <v>0</v>
      </c>
      <c r="CC25" s="340">
        <f t="shared" si="38"/>
        <v>0</v>
      </c>
      <c r="CD25" s="340">
        <f t="shared" si="38"/>
        <v>1</v>
      </c>
      <c r="CE25" s="340">
        <f t="shared" si="38"/>
        <v>0</v>
      </c>
      <c r="CF25" s="340">
        <f t="shared" si="38"/>
        <v>1</v>
      </c>
      <c r="CG25" s="340">
        <f t="shared" si="38"/>
        <v>0</v>
      </c>
      <c r="CH25" s="340">
        <f t="shared" si="38"/>
        <v>1</v>
      </c>
      <c r="CI25" s="340">
        <f t="shared" si="38"/>
        <v>0</v>
      </c>
      <c r="CJ25" s="340">
        <f t="shared" si="38"/>
        <v>0</v>
      </c>
      <c r="CK25" s="340">
        <f t="shared" si="38"/>
        <v>0</v>
      </c>
      <c r="CL25" s="340">
        <f t="shared" si="38"/>
        <v>1</v>
      </c>
      <c r="CM25" s="340">
        <f t="shared" si="38"/>
        <v>0</v>
      </c>
      <c r="CN25" s="340">
        <f t="shared" si="38"/>
        <v>0</v>
      </c>
      <c r="CO25" s="340">
        <f t="shared" si="34"/>
        <v>2</v>
      </c>
      <c r="CP25" s="340">
        <f t="shared" ref="CP25:CY29" si="39">IF(AC24="Yes",1,0)</f>
        <v>0</v>
      </c>
      <c r="CQ25" s="340">
        <f t="shared" si="39"/>
        <v>0</v>
      </c>
      <c r="CR25" s="340">
        <f t="shared" si="39"/>
        <v>0</v>
      </c>
      <c r="CS25" s="340">
        <f t="shared" si="39"/>
        <v>0</v>
      </c>
      <c r="CT25" s="340">
        <f t="shared" si="39"/>
        <v>0</v>
      </c>
      <c r="CU25" s="340">
        <f t="shared" si="39"/>
        <v>0</v>
      </c>
      <c r="CV25" s="340">
        <f t="shared" si="39"/>
        <v>0</v>
      </c>
      <c r="CW25" s="340">
        <f t="shared" si="39"/>
        <v>0</v>
      </c>
      <c r="CX25" s="340">
        <f t="shared" si="39"/>
        <v>0</v>
      </c>
      <c r="CY25" s="340">
        <f t="shared" si="39"/>
        <v>0</v>
      </c>
      <c r="CZ25" s="386"/>
      <c r="DA25" s="357"/>
      <c r="DB25" s="364" cm="1">
        <f t="array" ref="DB25">SUMPRODUCT(BY25:CB25*BY$8:CB$8)+SUMPRODUCT(CC25:CE25,CC$8:CE$8)*$BX25*5280+SUMPRODUCT(CF25:CL25,CF$8:CL$8)+SUMPRODUCT(CM25:CQ25,CM$8:CQ$8)*$BX25*5280+SUMPRODUCT(CR25:CY25,CR$8:CY$8)+CZ25</f>
        <v>49568</v>
      </c>
    </row>
    <row r="26" spans="1:106" s="34" customFormat="1" ht="82.5" customHeight="1" x14ac:dyDescent="0.3">
      <c r="A26" s="399" t="s">
        <v>201</v>
      </c>
      <c r="B26" s="403">
        <f t="shared" si="28"/>
        <v>13</v>
      </c>
      <c r="C26" s="404" t="s">
        <v>202</v>
      </c>
      <c r="D26" s="227" t="s">
        <v>203</v>
      </c>
      <c r="E26" s="228" t="s">
        <v>132</v>
      </c>
      <c r="F26" s="227" t="s">
        <v>204</v>
      </c>
      <c r="G26" s="409" t="s">
        <v>205</v>
      </c>
      <c r="H26" s="376" t="s">
        <v>145</v>
      </c>
      <c r="I26" s="376" t="s">
        <v>145</v>
      </c>
      <c r="J26" s="376" t="s">
        <v>136</v>
      </c>
      <c r="K26" s="376" t="s">
        <v>136</v>
      </c>
      <c r="L26" s="376" t="s">
        <v>137</v>
      </c>
      <c r="M26" s="376" t="s">
        <v>137</v>
      </c>
      <c r="N26" s="376" t="s">
        <v>137</v>
      </c>
      <c r="O26" s="376" t="s">
        <v>137</v>
      </c>
      <c r="P26" s="376" t="s">
        <v>137</v>
      </c>
      <c r="Q26" s="376" t="s">
        <v>137</v>
      </c>
      <c r="R26" s="376" t="s">
        <v>136</v>
      </c>
      <c r="S26" s="376" t="s">
        <v>135</v>
      </c>
      <c r="T26" s="376" t="s">
        <v>136</v>
      </c>
      <c r="U26" s="376" t="s">
        <v>136</v>
      </c>
      <c r="V26" s="376" t="s">
        <v>137</v>
      </c>
      <c r="W26" s="376" t="s">
        <v>137</v>
      </c>
      <c r="X26" s="376" t="s">
        <v>137</v>
      </c>
      <c r="Y26" s="376" t="s">
        <v>136</v>
      </c>
      <c r="Z26" s="376" t="s">
        <v>137</v>
      </c>
      <c r="AA26" s="376" t="s">
        <v>135</v>
      </c>
      <c r="AB26" s="376" t="s">
        <v>136</v>
      </c>
      <c r="AC26" s="376" t="s">
        <v>137</v>
      </c>
      <c r="AD26" s="376" t="s">
        <v>137</v>
      </c>
      <c r="AE26" s="376" t="s">
        <v>137</v>
      </c>
      <c r="AF26" s="376" t="s">
        <v>137</v>
      </c>
      <c r="AG26" s="376" t="s">
        <v>137</v>
      </c>
      <c r="AH26" s="376" t="s">
        <v>137</v>
      </c>
      <c r="AI26" s="376" t="s">
        <v>137</v>
      </c>
      <c r="AJ26" s="376" t="s">
        <v>137</v>
      </c>
      <c r="AK26" s="376" t="s">
        <v>137</v>
      </c>
      <c r="AL26" s="374" t="s">
        <v>137</v>
      </c>
      <c r="AM26" s="376" t="s">
        <v>135</v>
      </c>
      <c r="AN26" s="376" t="s">
        <v>137</v>
      </c>
      <c r="AO26" s="376" t="s">
        <v>137</v>
      </c>
      <c r="AP26" s="376" t="s">
        <v>137</v>
      </c>
      <c r="AQ26" s="376" t="s">
        <v>135</v>
      </c>
      <c r="AR26" s="376" t="s">
        <v>135</v>
      </c>
      <c r="AS26" s="376" t="s">
        <v>135</v>
      </c>
      <c r="AT26" s="376" t="s">
        <v>135</v>
      </c>
      <c r="AU26" s="376" t="s">
        <v>136</v>
      </c>
      <c r="AV26" s="377" t="s">
        <v>138</v>
      </c>
      <c r="AW26" s="378">
        <v>400000</v>
      </c>
      <c r="AX26" s="379"/>
      <c r="AY26" s="380">
        <v>8</v>
      </c>
      <c r="BA26" s="339"/>
      <c r="BB26" s="368"/>
      <c r="BC26" s="372" t="s">
        <v>432</v>
      </c>
      <c r="BD26" s="371"/>
      <c r="BE26" s="372" t="s">
        <v>423</v>
      </c>
      <c r="BF26" s="371"/>
      <c r="BG26" s="372" t="s">
        <v>420</v>
      </c>
      <c r="BH26" s="371"/>
      <c r="BI26" s="372" t="s">
        <v>437</v>
      </c>
      <c r="BJ26" s="371"/>
      <c r="BK26" s="372" t="s">
        <v>438</v>
      </c>
      <c r="BL26" s="373"/>
      <c r="BN26" s="34">
        <f>INDEX('Point System'!$C$1:$C$42,MATCH(BC26,'Point System'!$A$1:$A$42,0))</f>
        <v>5</v>
      </c>
      <c r="BO26" s="34">
        <f>INDEX('Point System'!$C$1:$C$42,MATCH(BE26,'Point System'!$A$1:$A$42,0))</f>
        <v>5</v>
      </c>
      <c r="BP26" s="34">
        <f>INDEX('Point System'!$C$1:$C$42,MATCH(BG26,'Point System'!$A$1:$A$42,0))</f>
        <v>5</v>
      </c>
      <c r="BQ26" s="34">
        <f>INDEX('Point System'!$C$1:$C$42,MATCH(BI26,'Point System'!$A$1:$A$42,0))</f>
        <v>3</v>
      </c>
      <c r="BR26" s="34">
        <f>INDEX('Point System'!$C$1:$C$42,MATCH(BK26,'Point System'!$A$1:$A$42,0))</f>
        <v>3</v>
      </c>
      <c r="BS26" s="34">
        <f t="shared" si="0"/>
        <v>21</v>
      </c>
      <c r="BT26" s="34">
        <v>21</v>
      </c>
      <c r="BV26" s="339"/>
      <c r="BW26" s="368"/>
      <c r="BX26" s="366">
        <v>1.7</v>
      </c>
      <c r="BY26" s="340">
        <f t="shared" si="38"/>
        <v>0</v>
      </c>
      <c r="BZ26" s="340">
        <f t="shared" si="38"/>
        <v>0</v>
      </c>
      <c r="CA26" s="340">
        <f t="shared" si="38"/>
        <v>0</v>
      </c>
      <c r="CB26" s="340">
        <f t="shared" si="38"/>
        <v>0</v>
      </c>
      <c r="CC26" s="340">
        <f t="shared" si="38"/>
        <v>0</v>
      </c>
      <c r="CD26" s="340">
        <f t="shared" si="38"/>
        <v>0</v>
      </c>
      <c r="CE26" s="340">
        <f t="shared" si="38"/>
        <v>0</v>
      </c>
      <c r="CF26" s="340">
        <f t="shared" si="38"/>
        <v>0</v>
      </c>
      <c r="CG26" s="340">
        <f t="shared" si="38"/>
        <v>0</v>
      </c>
      <c r="CH26" s="340">
        <f t="shared" si="38"/>
        <v>0</v>
      </c>
      <c r="CI26" s="340">
        <f t="shared" si="38"/>
        <v>0</v>
      </c>
      <c r="CJ26" s="340">
        <f t="shared" si="38"/>
        <v>0</v>
      </c>
      <c r="CK26" s="340">
        <f t="shared" si="38"/>
        <v>0</v>
      </c>
      <c r="CL26" s="340">
        <f t="shared" si="38"/>
        <v>0</v>
      </c>
      <c r="CM26" s="340">
        <f t="shared" si="38"/>
        <v>0</v>
      </c>
      <c r="CN26" s="340">
        <f t="shared" si="38"/>
        <v>0</v>
      </c>
      <c r="CO26" s="340">
        <f t="shared" si="34"/>
        <v>2</v>
      </c>
      <c r="CP26" s="340">
        <f t="shared" si="39"/>
        <v>0</v>
      </c>
      <c r="CQ26" s="340">
        <f t="shared" si="39"/>
        <v>0</v>
      </c>
      <c r="CR26" s="340">
        <f t="shared" si="39"/>
        <v>0</v>
      </c>
      <c r="CS26" s="340">
        <f t="shared" si="39"/>
        <v>0</v>
      </c>
      <c r="CT26" s="340">
        <f t="shared" si="39"/>
        <v>0</v>
      </c>
      <c r="CU26" s="340">
        <f t="shared" si="39"/>
        <v>0</v>
      </c>
      <c r="CV26" s="340">
        <f t="shared" si="39"/>
        <v>0</v>
      </c>
      <c r="CW26" s="340">
        <f t="shared" si="39"/>
        <v>0</v>
      </c>
      <c r="CX26" s="340">
        <f t="shared" si="39"/>
        <v>0</v>
      </c>
      <c r="CY26" s="340">
        <f t="shared" si="39"/>
        <v>0</v>
      </c>
      <c r="CZ26" s="386"/>
      <c r="DA26" s="357"/>
      <c r="DB26" s="364" cm="1">
        <f t="array" ref="DB26">SUMPRODUCT(BY26:CB26*BY$8:CB$8)+SUMPRODUCT(CC26:CE26,CC$8:CE$8)*$BX26*5280+SUMPRODUCT(CF26:CL26,CF$8:CL$8)+SUMPRODUCT(CM26:CQ26,CM$8:CQ$8)*$BX26*5280+SUMPRODUCT(CR26:CY26,CR$8:CY$8)+CZ26</f>
        <v>50265.599999999999</v>
      </c>
    </row>
    <row r="27" spans="1:106" s="34" customFormat="1" ht="69.95" customHeight="1" x14ac:dyDescent="0.3">
      <c r="A27" s="399" t="s">
        <v>206</v>
      </c>
      <c r="B27" s="403">
        <f t="shared" si="28"/>
        <v>14</v>
      </c>
      <c r="C27" s="226" t="s">
        <v>207</v>
      </c>
      <c r="D27" s="227" t="s">
        <v>208</v>
      </c>
      <c r="E27" s="228" t="s">
        <v>167</v>
      </c>
      <c r="F27" s="227" t="s">
        <v>209</v>
      </c>
      <c r="G27" s="409" t="s">
        <v>210</v>
      </c>
      <c r="H27" s="376" t="s">
        <v>145</v>
      </c>
      <c r="I27" s="376" t="s">
        <v>137</v>
      </c>
      <c r="J27" s="376" t="s">
        <v>137</v>
      </c>
      <c r="K27" s="376" t="s">
        <v>137</v>
      </c>
      <c r="L27" s="376" t="s">
        <v>137</v>
      </c>
      <c r="M27" s="376" t="s">
        <v>137</v>
      </c>
      <c r="N27" s="376" t="s">
        <v>137</v>
      </c>
      <c r="O27" s="376" t="s">
        <v>137</v>
      </c>
      <c r="P27" s="376" t="s">
        <v>137</v>
      </c>
      <c r="Q27" s="376" t="s">
        <v>137</v>
      </c>
      <c r="R27" s="376" t="s">
        <v>137</v>
      </c>
      <c r="S27" s="376" t="s">
        <v>145</v>
      </c>
      <c r="T27" s="376" t="s">
        <v>137</v>
      </c>
      <c r="U27" s="376" t="s">
        <v>137</v>
      </c>
      <c r="V27" s="376" t="s">
        <v>137</v>
      </c>
      <c r="W27" s="376" t="s">
        <v>137</v>
      </c>
      <c r="X27" s="376" t="s">
        <v>137</v>
      </c>
      <c r="Y27" s="376" t="s">
        <v>137</v>
      </c>
      <c r="Z27" s="376" t="s">
        <v>145</v>
      </c>
      <c r="AA27" s="376" t="s">
        <v>137</v>
      </c>
      <c r="AB27" s="376" t="s">
        <v>137</v>
      </c>
      <c r="AC27" s="376" t="s">
        <v>137</v>
      </c>
      <c r="AD27" s="376" t="s">
        <v>137</v>
      </c>
      <c r="AE27" s="376" t="s">
        <v>137</v>
      </c>
      <c r="AF27" s="376" t="s">
        <v>137</v>
      </c>
      <c r="AG27" s="376" t="s">
        <v>137</v>
      </c>
      <c r="AH27" s="376" t="s">
        <v>137</v>
      </c>
      <c r="AI27" s="376" t="s">
        <v>137</v>
      </c>
      <c r="AJ27" s="376" t="s">
        <v>137</v>
      </c>
      <c r="AK27" s="376" t="s">
        <v>137</v>
      </c>
      <c r="AL27" s="374" t="s">
        <v>137</v>
      </c>
      <c r="AM27" s="376" t="s">
        <v>145</v>
      </c>
      <c r="AN27" s="376" t="s">
        <v>137</v>
      </c>
      <c r="AO27" s="376" t="s">
        <v>137</v>
      </c>
      <c r="AP27" s="376" t="s">
        <v>137</v>
      </c>
      <c r="AQ27" s="376" t="s">
        <v>137</v>
      </c>
      <c r="AR27" s="376" t="s">
        <v>137</v>
      </c>
      <c r="AS27" s="376" t="s">
        <v>145</v>
      </c>
      <c r="AT27" s="376" t="s">
        <v>145</v>
      </c>
      <c r="AU27" s="376" t="s">
        <v>137</v>
      </c>
      <c r="AV27" s="377" t="s">
        <v>146</v>
      </c>
      <c r="AW27" s="378">
        <v>400000</v>
      </c>
      <c r="AX27" s="379"/>
      <c r="AY27" s="380">
        <v>10</v>
      </c>
      <c r="BA27" s="339"/>
      <c r="BB27" s="368"/>
      <c r="BC27" s="372" t="s">
        <v>436</v>
      </c>
      <c r="BD27" s="371"/>
      <c r="BE27" s="372" t="s">
        <v>423</v>
      </c>
      <c r="BF27" s="371"/>
      <c r="BG27" s="372" t="s">
        <v>426</v>
      </c>
      <c r="BH27" s="371"/>
      <c r="BI27" s="372" t="s">
        <v>437</v>
      </c>
      <c r="BJ27" s="371"/>
      <c r="BK27" s="372" t="s">
        <v>434</v>
      </c>
      <c r="BL27" s="373"/>
      <c r="BN27" s="34">
        <f>INDEX('Point System'!$C$1:$C$42,MATCH(BC27,'Point System'!$A$1:$A$42,0))</f>
        <v>8</v>
      </c>
      <c r="BO27" s="34">
        <f>INDEX('Point System'!$C$1:$C$42,MATCH(BE27,'Point System'!$A$1:$A$42,0))</f>
        <v>5</v>
      </c>
      <c r="BP27" s="34">
        <f>INDEX('Point System'!$C$1:$C$42,MATCH(BG27,'Point System'!$A$1:$A$42,0))</f>
        <v>3</v>
      </c>
      <c r="BQ27" s="34">
        <f>INDEX('Point System'!$C$1:$C$42,MATCH(BI27,'Point System'!$A$1:$A$42,0))</f>
        <v>3</v>
      </c>
      <c r="BR27" s="34">
        <f>INDEX('Point System'!$C$1:$C$42,MATCH(BK27,'Point System'!$A$1:$A$42,0))</f>
        <v>1</v>
      </c>
      <c r="BS27" s="34">
        <f t="shared" si="0"/>
        <v>20</v>
      </c>
      <c r="BT27" s="34">
        <v>20</v>
      </c>
      <c r="BV27" s="339"/>
      <c r="BW27" s="368"/>
      <c r="BX27" s="366">
        <v>1</v>
      </c>
      <c r="BY27" s="340">
        <f t="shared" si="38"/>
        <v>0</v>
      </c>
      <c r="BZ27" s="340">
        <f t="shared" si="38"/>
        <v>0</v>
      </c>
      <c r="CA27" s="340">
        <f t="shared" si="38"/>
        <v>0</v>
      </c>
      <c r="CB27" s="340">
        <f t="shared" si="38"/>
        <v>0</v>
      </c>
      <c r="CC27" s="340">
        <f t="shared" si="38"/>
        <v>0</v>
      </c>
      <c r="CD27" s="340">
        <f t="shared" si="38"/>
        <v>0</v>
      </c>
      <c r="CE27" s="340">
        <f t="shared" si="38"/>
        <v>0</v>
      </c>
      <c r="CF27" s="340">
        <f t="shared" si="38"/>
        <v>1</v>
      </c>
      <c r="CG27" s="340">
        <f t="shared" si="38"/>
        <v>0</v>
      </c>
      <c r="CH27" s="340">
        <f t="shared" si="38"/>
        <v>0</v>
      </c>
      <c r="CI27" s="340">
        <f t="shared" si="38"/>
        <v>0</v>
      </c>
      <c r="CJ27" s="340">
        <f t="shared" si="38"/>
        <v>0</v>
      </c>
      <c r="CK27" s="340">
        <f t="shared" si="38"/>
        <v>0</v>
      </c>
      <c r="CL27" s="340">
        <f t="shared" si="38"/>
        <v>0</v>
      </c>
      <c r="CM27" s="340">
        <f t="shared" si="38"/>
        <v>0</v>
      </c>
      <c r="CN27" s="340">
        <f t="shared" si="38"/>
        <v>1</v>
      </c>
      <c r="CO27" s="340">
        <f t="shared" si="34"/>
        <v>0</v>
      </c>
      <c r="CP27" s="340">
        <f t="shared" si="39"/>
        <v>0</v>
      </c>
      <c r="CQ27" s="340">
        <f t="shared" si="39"/>
        <v>0</v>
      </c>
      <c r="CR27" s="340">
        <f t="shared" si="39"/>
        <v>0</v>
      </c>
      <c r="CS27" s="340">
        <f t="shared" si="39"/>
        <v>0</v>
      </c>
      <c r="CT27" s="340">
        <f t="shared" si="39"/>
        <v>0</v>
      </c>
      <c r="CU27" s="340">
        <f t="shared" si="39"/>
        <v>0</v>
      </c>
      <c r="CV27" s="340">
        <f t="shared" si="39"/>
        <v>0</v>
      </c>
      <c r="CW27" s="340">
        <f t="shared" si="39"/>
        <v>0</v>
      </c>
      <c r="CX27" s="340">
        <f t="shared" si="39"/>
        <v>0</v>
      </c>
      <c r="CY27" s="340">
        <f t="shared" si="39"/>
        <v>0</v>
      </c>
      <c r="CZ27" s="386"/>
      <c r="DA27" s="357"/>
      <c r="DB27" s="364" cm="1">
        <f t="array" ref="DB27">SUMPRODUCT(BY27:CB27*BY$8:CB$8)+SUMPRODUCT(CC27:CE27,CC$8:CE$8)*$BX27*5280+SUMPRODUCT(CF27:CL27,CF$8:CL$8)+SUMPRODUCT(CM27:CQ27,CM$8:CQ$8)*$BX27*5280+SUMPRODUCT(CR27:CY27,CR$8:CY$8)+CZ27</f>
        <v>950400</v>
      </c>
    </row>
    <row r="28" spans="1:106" s="34" customFormat="1" ht="108" customHeight="1" x14ac:dyDescent="0.3">
      <c r="A28" s="399" t="s">
        <v>211</v>
      </c>
      <c r="B28" s="403">
        <f t="shared" si="28"/>
        <v>15</v>
      </c>
      <c r="C28" s="392" t="s">
        <v>212</v>
      </c>
      <c r="D28" s="392" t="s">
        <v>213</v>
      </c>
      <c r="E28" s="228" t="s">
        <v>167</v>
      </c>
      <c r="F28" s="227" t="s">
        <v>214</v>
      </c>
      <c r="G28" s="409" t="s">
        <v>215</v>
      </c>
      <c r="H28" s="376" t="s">
        <v>145</v>
      </c>
      <c r="I28" s="376" t="s">
        <v>137</v>
      </c>
      <c r="J28" s="376" t="s">
        <v>137</v>
      </c>
      <c r="K28" s="376" t="s">
        <v>137</v>
      </c>
      <c r="L28" s="376" t="s">
        <v>137</v>
      </c>
      <c r="M28" s="376" t="s">
        <v>137</v>
      </c>
      <c r="N28" s="376" t="s">
        <v>137</v>
      </c>
      <c r="O28" s="376" t="s">
        <v>137</v>
      </c>
      <c r="P28" s="376" t="s">
        <v>137</v>
      </c>
      <c r="Q28" s="376" t="s">
        <v>137</v>
      </c>
      <c r="R28" s="376" t="s">
        <v>145</v>
      </c>
      <c r="S28" s="376" t="s">
        <v>145</v>
      </c>
      <c r="T28" s="376" t="s">
        <v>137</v>
      </c>
      <c r="U28" s="376" t="s">
        <v>137</v>
      </c>
      <c r="V28" s="376" t="s">
        <v>137</v>
      </c>
      <c r="W28" s="376" t="s">
        <v>137</v>
      </c>
      <c r="X28" s="376" t="s">
        <v>137</v>
      </c>
      <c r="Y28" s="376" t="s">
        <v>145</v>
      </c>
      <c r="Z28" s="376" t="s">
        <v>137</v>
      </c>
      <c r="AA28" s="376" t="s">
        <v>137</v>
      </c>
      <c r="AB28" s="376" t="s">
        <v>137</v>
      </c>
      <c r="AC28" s="376" t="s">
        <v>137</v>
      </c>
      <c r="AD28" s="376" t="s">
        <v>137</v>
      </c>
      <c r="AE28" s="376" t="s">
        <v>137</v>
      </c>
      <c r="AF28" s="376" t="s">
        <v>137</v>
      </c>
      <c r="AG28" s="376" t="s">
        <v>137</v>
      </c>
      <c r="AH28" s="376" t="s">
        <v>137</v>
      </c>
      <c r="AI28" s="376" t="s">
        <v>137</v>
      </c>
      <c r="AJ28" s="376" t="s">
        <v>137</v>
      </c>
      <c r="AK28" s="376" t="s">
        <v>137</v>
      </c>
      <c r="AL28" s="374" t="s">
        <v>137</v>
      </c>
      <c r="AM28" s="376" t="s">
        <v>137</v>
      </c>
      <c r="AN28" s="376" t="s">
        <v>137</v>
      </c>
      <c r="AO28" s="376" t="s">
        <v>137</v>
      </c>
      <c r="AP28" s="376" t="s">
        <v>137</v>
      </c>
      <c r="AQ28" s="376" t="s">
        <v>145</v>
      </c>
      <c r="AR28" s="376" t="s">
        <v>137</v>
      </c>
      <c r="AS28" s="376" t="s">
        <v>137</v>
      </c>
      <c r="AT28" s="376" t="s">
        <v>137</v>
      </c>
      <c r="AU28" s="376" t="s">
        <v>137</v>
      </c>
      <c r="AV28" s="377" t="s">
        <v>190</v>
      </c>
      <c r="AW28" s="378"/>
      <c r="AX28" s="379"/>
      <c r="AY28" s="380">
        <v>3</v>
      </c>
      <c r="BA28" s="339"/>
      <c r="BB28" s="368"/>
      <c r="BC28" s="372" t="s">
        <v>436</v>
      </c>
      <c r="BD28" s="371"/>
      <c r="BE28" s="372" t="s">
        <v>423</v>
      </c>
      <c r="BF28" s="371"/>
      <c r="BG28" s="372" t="s">
        <v>426</v>
      </c>
      <c r="BH28" s="371"/>
      <c r="BI28" s="372" t="s">
        <v>437</v>
      </c>
      <c r="BJ28" s="371"/>
      <c r="BK28" s="372" t="s">
        <v>434</v>
      </c>
      <c r="BL28" s="373"/>
      <c r="BN28" s="34">
        <f>INDEX('Point System'!$C$1:$C$42,MATCH(BC28,'Point System'!$A$1:$A$42,0))</f>
        <v>8</v>
      </c>
      <c r="BO28" s="34">
        <f>INDEX('Point System'!$C$1:$C$42,MATCH(BE28,'Point System'!$A$1:$A$42,0))</f>
        <v>5</v>
      </c>
      <c r="BP28" s="34">
        <f>INDEX('Point System'!$C$1:$C$42,MATCH(BG28,'Point System'!$A$1:$A$42,0))</f>
        <v>3</v>
      </c>
      <c r="BQ28" s="34">
        <f>INDEX('Point System'!$C$1:$C$42,MATCH(BI28,'Point System'!$A$1:$A$42,0))</f>
        <v>3</v>
      </c>
      <c r="BR28" s="34">
        <f>INDEX('Point System'!$C$1:$C$42,MATCH(BK28,'Point System'!$A$1:$A$42,0))</f>
        <v>1</v>
      </c>
      <c r="BS28" s="34">
        <f t="shared" si="0"/>
        <v>20</v>
      </c>
      <c r="BT28" s="34">
        <v>20</v>
      </c>
      <c r="BV28" s="339"/>
      <c r="BW28" s="368"/>
      <c r="BX28" s="366">
        <v>0.5</v>
      </c>
      <c r="BY28" s="340">
        <f t="shared" si="38"/>
        <v>0</v>
      </c>
      <c r="BZ28" s="340">
        <f t="shared" si="38"/>
        <v>0</v>
      </c>
      <c r="CA28" s="340">
        <f t="shared" si="38"/>
        <v>0</v>
      </c>
      <c r="CB28" s="340">
        <f t="shared" si="38"/>
        <v>0</v>
      </c>
      <c r="CC28" s="340">
        <f t="shared" si="38"/>
        <v>0</v>
      </c>
      <c r="CD28" s="340">
        <f t="shared" si="38"/>
        <v>0</v>
      </c>
      <c r="CE28" s="340">
        <f t="shared" si="38"/>
        <v>0</v>
      </c>
      <c r="CF28" s="340">
        <f t="shared" si="38"/>
        <v>1</v>
      </c>
      <c r="CG28" s="340">
        <f t="shared" si="38"/>
        <v>0</v>
      </c>
      <c r="CH28" s="340">
        <f t="shared" si="38"/>
        <v>0</v>
      </c>
      <c r="CI28" s="340">
        <f t="shared" si="38"/>
        <v>0</v>
      </c>
      <c r="CJ28" s="340">
        <f t="shared" si="38"/>
        <v>0</v>
      </c>
      <c r="CK28" s="340">
        <f t="shared" si="38"/>
        <v>0</v>
      </c>
      <c r="CL28" s="340">
        <f t="shared" si="38"/>
        <v>0</v>
      </c>
      <c r="CM28" s="340">
        <f t="shared" si="38"/>
        <v>1</v>
      </c>
      <c r="CN28" s="340">
        <f t="shared" si="38"/>
        <v>0</v>
      </c>
      <c r="CO28" s="340">
        <f t="shared" si="34"/>
        <v>0</v>
      </c>
      <c r="CP28" s="340">
        <f t="shared" si="39"/>
        <v>0</v>
      </c>
      <c r="CQ28" s="340">
        <f t="shared" si="39"/>
        <v>0</v>
      </c>
      <c r="CR28" s="340">
        <f t="shared" si="39"/>
        <v>0</v>
      </c>
      <c r="CS28" s="340">
        <f t="shared" si="39"/>
        <v>0</v>
      </c>
      <c r="CT28" s="340">
        <f t="shared" si="39"/>
        <v>0</v>
      </c>
      <c r="CU28" s="340">
        <f t="shared" si="39"/>
        <v>0</v>
      </c>
      <c r="CV28" s="340">
        <f t="shared" si="39"/>
        <v>0</v>
      </c>
      <c r="CW28" s="340">
        <f t="shared" si="39"/>
        <v>0</v>
      </c>
      <c r="CX28" s="340">
        <f t="shared" si="39"/>
        <v>0</v>
      </c>
      <c r="CY28" s="340">
        <f t="shared" si="39"/>
        <v>0</v>
      </c>
      <c r="CZ28" s="386"/>
      <c r="DA28" s="357"/>
      <c r="DB28" s="364" cm="1">
        <f t="array" ref="DB28">SUMPRODUCT(BY28:CB28*BY$8:CB$8)+SUMPRODUCT(CC28:CE28,CC$8:CE$8)*$BX28*5280+SUMPRODUCT(CF28:CL28,CF$8:CL$8)+SUMPRODUCT(CM28:CQ28,CM$8:CQ$8)*$BX28*5280+SUMPRODUCT(CR28:CY28,CR$8:CY$8)+CZ28</f>
        <v>554400</v>
      </c>
    </row>
    <row r="29" spans="1:106" s="34" customFormat="1" ht="69.95" customHeight="1" x14ac:dyDescent="0.3">
      <c r="A29" s="399" t="s">
        <v>216</v>
      </c>
      <c r="B29" s="403">
        <f t="shared" si="28"/>
        <v>16</v>
      </c>
      <c r="C29" s="404" t="s">
        <v>217</v>
      </c>
      <c r="D29" s="400" t="s">
        <v>218</v>
      </c>
      <c r="E29" s="228" t="s">
        <v>150</v>
      </c>
      <c r="F29" s="227" t="s">
        <v>219</v>
      </c>
      <c r="G29" s="410" t="s">
        <v>220</v>
      </c>
      <c r="H29" s="376" t="s">
        <v>145</v>
      </c>
      <c r="I29" s="376" t="s">
        <v>137</v>
      </c>
      <c r="J29" s="376" t="s">
        <v>137</v>
      </c>
      <c r="K29" s="376" t="s">
        <v>137</v>
      </c>
      <c r="L29" s="376" t="s">
        <v>137</v>
      </c>
      <c r="M29" s="376" t="s">
        <v>137</v>
      </c>
      <c r="N29" s="376" t="s">
        <v>145</v>
      </c>
      <c r="O29" s="376" t="s">
        <v>137</v>
      </c>
      <c r="P29" s="376" t="s">
        <v>137</v>
      </c>
      <c r="Q29" s="376" t="s">
        <v>137</v>
      </c>
      <c r="R29" s="376" t="s">
        <v>137</v>
      </c>
      <c r="S29" s="376" t="s">
        <v>145</v>
      </c>
      <c r="T29" s="376" t="s">
        <v>137</v>
      </c>
      <c r="U29" s="376" t="s">
        <v>137</v>
      </c>
      <c r="V29" s="376" t="s">
        <v>137</v>
      </c>
      <c r="W29" s="376" t="s">
        <v>137</v>
      </c>
      <c r="X29" s="376" t="s">
        <v>137</v>
      </c>
      <c r="Y29" s="376" t="s">
        <v>145</v>
      </c>
      <c r="Z29" s="376" t="s">
        <v>137</v>
      </c>
      <c r="AA29" s="376" t="s">
        <v>137</v>
      </c>
      <c r="AB29" s="376" t="s">
        <v>137</v>
      </c>
      <c r="AC29" s="376" t="s">
        <v>137</v>
      </c>
      <c r="AD29" s="376" t="s">
        <v>137</v>
      </c>
      <c r="AE29" s="376" t="s">
        <v>137</v>
      </c>
      <c r="AF29" s="376" t="s">
        <v>137</v>
      </c>
      <c r="AG29" s="376" t="s">
        <v>137</v>
      </c>
      <c r="AH29" s="376" t="s">
        <v>137</v>
      </c>
      <c r="AI29" s="376" t="s">
        <v>137</v>
      </c>
      <c r="AJ29" s="376" t="s">
        <v>137</v>
      </c>
      <c r="AK29" s="376" t="s">
        <v>137</v>
      </c>
      <c r="AL29" s="374" t="s">
        <v>137</v>
      </c>
      <c r="AM29" s="376" t="s">
        <v>137</v>
      </c>
      <c r="AN29" s="376" t="s">
        <v>137</v>
      </c>
      <c r="AO29" s="376" t="s">
        <v>137</v>
      </c>
      <c r="AP29" s="376" t="s">
        <v>137</v>
      </c>
      <c r="AQ29" s="376" t="s">
        <v>145</v>
      </c>
      <c r="AR29" s="376" t="s">
        <v>145</v>
      </c>
      <c r="AS29" s="376" t="s">
        <v>145</v>
      </c>
      <c r="AT29" s="376" t="s">
        <v>145</v>
      </c>
      <c r="AU29" s="376" t="s">
        <v>137</v>
      </c>
      <c r="AV29" s="377" t="s">
        <v>195</v>
      </c>
      <c r="AW29" s="402">
        <v>50000</v>
      </c>
      <c r="AX29" s="379"/>
      <c r="AY29" s="380">
        <v>10</v>
      </c>
      <c r="AZ29" s="14"/>
      <c r="BA29" s="338"/>
      <c r="BB29" s="130"/>
      <c r="BC29" s="372" t="s">
        <v>432</v>
      </c>
      <c r="BD29" s="371"/>
      <c r="BE29" s="372" t="s">
        <v>440</v>
      </c>
      <c r="BF29" s="371"/>
      <c r="BG29" s="372" t="s">
        <v>420</v>
      </c>
      <c r="BH29" s="371"/>
      <c r="BI29" s="372" t="s">
        <v>421</v>
      </c>
      <c r="BJ29" s="371"/>
      <c r="BK29" s="372" t="s">
        <v>422</v>
      </c>
      <c r="BL29" s="373"/>
      <c r="BN29" s="34">
        <f>INDEX('Point System'!$C$1:$C$42,MATCH(BC29,'Point System'!$A$1:$A$42,0))</f>
        <v>5</v>
      </c>
      <c r="BO29" s="34">
        <f>INDEX('Point System'!$C$1:$C$42,MATCH(BE29,'Point System'!$A$1:$A$42,0))</f>
        <v>0</v>
      </c>
      <c r="BP29" s="34">
        <f>INDEX('Point System'!$C$1:$C$42,MATCH(BG29,'Point System'!$A$1:$A$42,0))</f>
        <v>5</v>
      </c>
      <c r="BQ29" s="34">
        <f>INDEX('Point System'!$C$1:$C$42,MATCH(BI29,'Point System'!$A$1:$A$42,0))</f>
        <v>5</v>
      </c>
      <c r="BR29" s="34">
        <f>INDEX('Point System'!$C$1:$C$42,MATCH(BK29,'Point System'!$A$1:$A$42,0))</f>
        <v>5</v>
      </c>
      <c r="BS29" s="34">
        <f>SUM(BN29:BR29)</f>
        <v>20</v>
      </c>
      <c r="BT29" s="34">
        <v>20</v>
      </c>
      <c r="BV29" s="339"/>
      <c r="BW29" s="368"/>
      <c r="BX29" s="366">
        <v>1</v>
      </c>
      <c r="BY29" s="340">
        <f t="shared" si="38"/>
        <v>0</v>
      </c>
      <c r="BZ29" s="340">
        <f t="shared" si="38"/>
        <v>0</v>
      </c>
      <c r="CA29" s="340">
        <f t="shared" si="38"/>
        <v>0</v>
      </c>
      <c r="CB29" s="340">
        <f t="shared" si="38"/>
        <v>0</v>
      </c>
      <c r="CC29" s="340">
        <f t="shared" si="38"/>
        <v>0</v>
      </c>
      <c r="CD29" s="340">
        <f t="shared" si="38"/>
        <v>0</v>
      </c>
      <c r="CE29" s="340">
        <f t="shared" si="38"/>
        <v>1</v>
      </c>
      <c r="CF29" s="340">
        <f t="shared" si="38"/>
        <v>1</v>
      </c>
      <c r="CG29" s="340">
        <f t="shared" si="38"/>
        <v>0</v>
      </c>
      <c r="CH29" s="340">
        <f t="shared" si="38"/>
        <v>0</v>
      </c>
      <c r="CI29" s="340">
        <f t="shared" si="38"/>
        <v>0</v>
      </c>
      <c r="CJ29" s="340">
        <f t="shared" si="38"/>
        <v>0</v>
      </c>
      <c r="CK29" s="340">
        <f t="shared" si="38"/>
        <v>0</v>
      </c>
      <c r="CL29" s="340">
        <f t="shared" si="38"/>
        <v>1</v>
      </c>
      <c r="CM29" s="340">
        <f t="shared" si="38"/>
        <v>0</v>
      </c>
      <c r="CN29" s="340">
        <f t="shared" si="38"/>
        <v>0</v>
      </c>
      <c r="CO29" s="340">
        <f t="shared" si="34"/>
        <v>0</v>
      </c>
      <c r="CP29" s="340">
        <f t="shared" si="39"/>
        <v>0</v>
      </c>
      <c r="CQ29" s="340">
        <f t="shared" si="39"/>
        <v>0</v>
      </c>
      <c r="CR29" s="340">
        <f t="shared" si="39"/>
        <v>0</v>
      </c>
      <c r="CS29" s="340">
        <f t="shared" si="39"/>
        <v>0</v>
      </c>
      <c r="CT29" s="340">
        <f t="shared" si="39"/>
        <v>0</v>
      </c>
      <c r="CU29" s="340">
        <f t="shared" si="39"/>
        <v>0</v>
      </c>
      <c r="CV29" s="340">
        <f t="shared" si="39"/>
        <v>0</v>
      </c>
      <c r="CW29" s="340">
        <f t="shared" si="39"/>
        <v>0</v>
      </c>
      <c r="CX29" s="340">
        <f t="shared" si="39"/>
        <v>0</v>
      </c>
      <c r="CY29" s="340">
        <f t="shared" si="39"/>
        <v>0</v>
      </c>
      <c r="CZ29" s="386"/>
      <c r="DA29" s="357"/>
      <c r="DB29" s="364" cm="1">
        <f t="array" ref="DB29">SUMPRODUCT(BY29:CB29*BY$8:CB$8)+SUMPRODUCT(CC29:CE29,CC$8:CE$8)*$BX29*5280+SUMPRODUCT(CF29:CL29,CF$8:CL$8)+SUMPRODUCT(CM29:CQ29,CM$8:CQ$8)*$BX29*5280+SUMPRODUCT(CR29:CY29,CR$8:CY$8)+CZ29</f>
        <v>0</v>
      </c>
    </row>
    <row r="30" spans="1:106" s="34" customFormat="1" ht="164.25" customHeight="1" x14ac:dyDescent="0.3">
      <c r="A30" s="399" t="s">
        <v>221</v>
      </c>
      <c r="B30" s="403">
        <f t="shared" si="28"/>
        <v>17</v>
      </c>
      <c r="C30" s="226" t="s">
        <v>222</v>
      </c>
      <c r="D30" s="226" t="s">
        <v>441</v>
      </c>
      <c r="E30" s="228" t="s">
        <v>167</v>
      </c>
      <c r="F30" s="227" t="s">
        <v>224</v>
      </c>
      <c r="G30" s="409" t="s">
        <v>225</v>
      </c>
      <c r="H30" s="376" t="s">
        <v>145</v>
      </c>
      <c r="I30" s="376" t="s">
        <v>145</v>
      </c>
      <c r="J30" s="376" t="s">
        <v>137</v>
      </c>
      <c r="K30" s="376" t="s">
        <v>137</v>
      </c>
      <c r="L30" s="376" t="s">
        <v>137</v>
      </c>
      <c r="M30" s="376" t="s">
        <v>137</v>
      </c>
      <c r="N30" s="376" t="s">
        <v>137</v>
      </c>
      <c r="O30" s="376" t="s">
        <v>137</v>
      </c>
      <c r="P30" s="376" t="s">
        <v>137</v>
      </c>
      <c r="Q30" s="376" t="s">
        <v>137</v>
      </c>
      <c r="R30" s="376" t="s">
        <v>137</v>
      </c>
      <c r="S30" s="376" t="s">
        <v>137</v>
      </c>
      <c r="T30" s="376" t="s">
        <v>137</v>
      </c>
      <c r="U30" s="376" t="s">
        <v>137</v>
      </c>
      <c r="V30" s="376" t="s">
        <v>145</v>
      </c>
      <c r="W30" s="376" t="s">
        <v>137</v>
      </c>
      <c r="X30" s="376" t="s">
        <v>137</v>
      </c>
      <c r="Y30" s="376" t="s">
        <v>137</v>
      </c>
      <c r="Z30" s="376" t="s">
        <v>137</v>
      </c>
      <c r="AA30" s="376" t="s">
        <v>137</v>
      </c>
      <c r="AB30" s="376" t="s">
        <v>137</v>
      </c>
      <c r="AC30" s="376" t="s">
        <v>137</v>
      </c>
      <c r="AD30" s="376" t="s">
        <v>137</v>
      </c>
      <c r="AE30" s="376" t="s">
        <v>137</v>
      </c>
      <c r="AF30" s="376" t="s">
        <v>137</v>
      </c>
      <c r="AG30" s="376" t="s">
        <v>137</v>
      </c>
      <c r="AH30" s="376" t="s">
        <v>137</v>
      </c>
      <c r="AI30" s="376" t="s">
        <v>137</v>
      </c>
      <c r="AJ30" s="376" t="s">
        <v>137</v>
      </c>
      <c r="AK30" s="376" t="s">
        <v>137</v>
      </c>
      <c r="AL30" s="374" t="s">
        <v>137</v>
      </c>
      <c r="AM30" s="376" t="s">
        <v>137</v>
      </c>
      <c r="AN30" s="376" t="s">
        <v>137</v>
      </c>
      <c r="AO30" s="376" t="s">
        <v>137</v>
      </c>
      <c r="AP30" s="376" t="s">
        <v>137</v>
      </c>
      <c r="AQ30" s="376" t="s">
        <v>137</v>
      </c>
      <c r="AR30" s="376" t="s">
        <v>145</v>
      </c>
      <c r="AS30" s="376" t="s">
        <v>137</v>
      </c>
      <c r="AT30" s="376" t="s">
        <v>145</v>
      </c>
      <c r="AU30" s="376" t="s">
        <v>137</v>
      </c>
      <c r="AV30" s="377" t="s">
        <v>195</v>
      </c>
      <c r="AW30" s="378">
        <v>100000</v>
      </c>
      <c r="AX30" s="379"/>
      <c r="AY30" s="380">
        <v>4</v>
      </c>
      <c r="BA30" s="339"/>
      <c r="BB30" s="368"/>
      <c r="BC30" s="372" t="s">
        <v>432</v>
      </c>
      <c r="BD30" s="371"/>
      <c r="BE30" s="372" t="s">
        <v>423</v>
      </c>
      <c r="BF30" s="371"/>
      <c r="BG30" s="372" t="s">
        <v>420</v>
      </c>
      <c r="BH30" s="371"/>
      <c r="BI30" s="372" t="s">
        <v>437</v>
      </c>
      <c r="BJ30" s="371"/>
      <c r="BK30" s="372" t="s">
        <v>434</v>
      </c>
      <c r="BL30" s="373"/>
      <c r="BN30" s="34">
        <f>INDEX('Point System'!$C$1:$C$42,MATCH(BC30,'Point System'!$A$1:$A$42,0))</f>
        <v>5</v>
      </c>
      <c r="BO30" s="34">
        <f>INDEX('Point System'!$C$1:$C$42,MATCH(BE30,'Point System'!$A$1:$A$42,0))</f>
        <v>5</v>
      </c>
      <c r="BP30" s="34">
        <f>INDEX('Point System'!$C$1:$C$42,MATCH(BG30,'Point System'!$A$1:$A$42,0))</f>
        <v>5</v>
      </c>
      <c r="BQ30" s="34">
        <f>INDEX('Point System'!$C$1:$C$42,MATCH(BI30,'Point System'!$A$1:$A$42,0))</f>
        <v>3</v>
      </c>
      <c r="BR30" s="34">
        <f>INDEX('Point System'!$C$1:$C$42,MATCH(BK30,'Point System'!$A$1:$A$42,0))</f>
        <v>1</v>
      </c>
      <c r="BS30" s="34">
        <f t="shared" si="0"/>
        <v>19</v>
      </c>
      <c r="BT30" s="34">
        <v>19</v>
      </c>
      <c r="BV30" s="339"/>
      <c r="BW30" s="368"/>
      <c r="BX30" s="366">
        <v>0.5</v>
      </c>
      <c r="BY30" s="340">
        <f t="shared" ref="BY30:BY39" si="40">IF(L30="Yes",1,0)</f>
        <v>0</v>
      </c>
      <c r="BZ30" s="340">
        <f t="shared" ref="BZ30:BZ39" si="41">IF(M30="Yes",1,0)</f>
        <v>0</v>
      </c>
      <c r="CA30" s="340">
        <f t="shared" ref="CA30:CA39" si="42">IF(N30="Yes",1,0)</f>
        <v>0</v>
      </c>
      <c r="CB30" s="340">
        <f t="shared" ref="CB30:CB39" si="43">IF(O30="Yes",1,0)</f>
        <v>0</v>
      </c>
      <c r="CC30" s="340">
        <f t="shared" ref="CC30:CC39" si="44">IF(P30="Yes",1,0)</f>
        <v>0</v>
      </c>
      <c r="CD30" s="340">
        <f t="shared" ref="CD30:CD39" si="45">IF(Q30="Yes",1,0)</f>
        <v>0</v>
      </c>
      <c r="CE30" s="340">
        <f t="shared" ref="CE30:CE39" si="46">IF(R30="Yes",1,0)</f>
        <v>0</v>
      </c>
      <c r="CF30" s="340">
        <f t="shared" ref="CF30:CF39" si="47">IF(S30="Yes",1,0)</f>
        <v>0</v>
      </c>
      <c r="CG30" s="340">
        <f t="shared" ref="CG30:CG39" si="48">IF(T30="Yes",1,0)</f>
        <v>0</v>
      </c>
      <c r="CH30" s="340">
        <f t="shared" ref="CH30:CH39" si="49">IF(U30="Yes",1,0)</f>
        <v>0</v>
      </c>
      <c r="CI30" s="340">
        <f t="shared" ref="CI30:CI39" si="50">IF(V30="Yes",1,0)</f>
        <v>1</v>
      </c>
      <c r="CJ30" s="340">
        <f t="shared" ref="CJ30:CJ39" si="51">IF(W30="Yes",1,0)</f>
        <v>0</v>
      </c>
      <c r="CK30" s="340">
        <f t="shared" ref="CK30:CK39" si="52">IF(X30="Yes",1,0)</f>
        <v>0</v>
      </c>
      <c r="CL30" s="340">
        <f t="shared" ref="CL30:CL39" si="53">IF(Y30="Yes",1,0)</f>
        <v>0</v>
      </c>
      <c r="CM30" s="340">
        <f t="shared" ref="CM30:CM39" si="54">IF(Z30="Yes",1,0)</f>
        <v>0</v>
      </c>
      <c r="CN30" s="340">
        <f t="shared" ref="CN30:CN39" si="55">IF(AA30="Yes",1,0)</f>
        <v>0</v>
      </c>
      <c r="CO30" s="340">
        <f t="shared" ref="CO30:CO39" si="56">IF(AB30="Yes",2,0)</f>
        <v>0</v>
      </c>
      <c r="CP30" s="340">
        <f t="shared" ref="CP30:CP39" si="57">IF(AC30="Yes",1,0)</f>
        <v>0</v>
      </c>
      <c r="CQ30" s="340">
        <f t="shared" ref="CQ30:CQ39" si="58">IF(AD30="Yes",1,0)</f>
        <v>0</v>
      </c>
      <c r="CR30" s="340">
        <f t="shared" ref="CR30:CR39" si="59">IF(AE30="Yes",1,0)</f>
        <v>0</v>
      </c>
      <c r="CS30" s="340">
        <f t="shared" ref="CS30:CS39" si="60">IF(AF30="Yes",1,0)</f>
        <v>0</v>
      </c>
      <c r="CT30" s="340">
        <f t="shared" ref="CT30:CT39" si="61">IF(AG30="Yes",1,0)</f>
        <v>0</v>
      </c>
      <c r="CU30" s="340">
        <f t="shared" ref="CU30:CU39" si="62">IF(AH30="Yes",1,0)</f>
        <v>0</v>
      </c>
      <c r="CV30" s="340">
        <f t="shared" ref="CV30:CV39" si="63">IF(AI30="Yes",1,0)</f>
        <v>0</v>
      </c>
      <c r="CW30" s="340">
        <f t="shared" ref="CW30:CW39" si="64">IF(AJ30="Yes",1,0)</f>
        <v>0</v>
      </c>
      <c r="CX30" s="340">
        <f t="shared" ref="CX30:CX39" si="65">IF(AK30="Yes",1,0)</f>
        <v>0</v>
      </c>
      <c r="CY30" s="340">
        <f t="shared" ref="CY30:CY39" si="66">IF(AL30="Yes",1,0)</f>
        <v>0</v>
      </c>
      <c r="CZ30" s="386"/>
      <c r="DA30" s="357"/>
      <c r="DB30" s="364" cm="1">
        <f t="array" ref="DB30">SUMPRODUCT(BY30:CB30*BY$8:CB$8)+SUMPRODUCT(CC30:CE30,CC$8:CE$8)*$BX30*5280+SUMPRODUCT(CF30:CL30,CF$8:CL$8)+SUMPRODUCT(CM30:CQ30,CM$8:CQ$8)*$BX30*5280+SUMPRODUCT(CR30:CY30,CR$8:CY$8)+CZ30</f>
        <v>0</v>
      </c>
    </row>
    <row r="31" spans="1:106" s="34" customFormat="1" ht="94.5" customHeight="1" x14ac:dyDescent="0.3">
      <c r="A31" s="399" t="s">
        <v>226</v>
      </c>
      <c r="B31" s="403">
        <f t="shared" si="28"/>
        <v>18</v>
      </c>
      <c r="C31" s="227" t="s">
        <v>227</v>
      </c>
      <c r="D31" s="227" t="s">
        <v>228</v>
      </c>
      <c r="E31" s="228" t="s">
        <v>167</v>
      </c>
      <c r="F31" s="405" t="s">
        <v>229</v>
      </c>
      <c r="G31" s="409" t="s">
        <v>230</v>
      </c>
      <c r="H31" s="376" t="s">
        <v>145</v>
      </c>
      <c r="I31" s="376" t="s">
        <v>145</v>
      </c>
      <c r="J31" s="376" t="s">
        <v>137</v>
      </c>
      <c r="K31" s="376" t="s">
        <v>137</v>
      </c>
      <c r="L31" s="376" t="s">
        <v>137</v>
      </c>
      <c r="M31" s="376" t="s">
        <v>137</v>
      </c>
      <c r="N31" s="376" t="s">
        <v>137</v>
      </c>
      <c r="O31" s="376" t="s">
        <v>137</v>
      </c>
      <c r="P31" s="376" t="s">
        <v>137</v>
      </c>
      <c r="Q31" s="376" t="s">
        <v>137</v>
      </c>
      <c r="R31" s="376" t="s">
        <v>137</v>
      </c>
      <c r="S31" s="376" t="s">
        <v>137</v>
      </c>
      <c r="T31" s="376" t="s">
        <v>137</v>
      </c>
      <c r="U31" s="376" t="s">
        <v>135</v>
      </c>
      <c r="V31" s="376" t="s">
        <v>137</v>
      </c>
      <c r="W31" s="376" t="s">
        <v>137</v>
      </c>
      <c r="X31" s="376" t="s">
        <v>137</v>
      </c>
      <c r="Y31" s="376" t="s">
        <v>137</v>
      </c>
      <c r="Z31" s="376" t="s">
        <v>137</v>
      </c>
      <c r="AA31" s="376" t="s">
        <v>137</v>
      </c>
      <c r="AB31" s="376" t="s">
        <v>137</v>
      </c>
      <c r="AC31" s="376" t="s">
        <v>137</v>
      </c>
      <c r="AD31" s="376" t="s">
        <v>137</v>
      </c>
      <c r="AE31" s="376" t="s">
        <v>137</v>
      </c>
      <c r="AF31" s="376" t="s">
        <v>137</v>
      </c>
      <c r="AG31" s="376" t="s">
        <v>137</v>
      </c>
      <c r="AH31" s="376" t="s">
        <v>137</v>
      </c>
      <c r="AI31" s="376" t="s">
        <v>137</v>
      </c>
      <c r="AJ31" s="376" t="s">
        <v>137</v>
      </c>
      <c r="AK31" s="376" t="s">
        <v>137</v>
      </c>
      <c r="AL31" s="374" t="s">
        <v>137</v>
      </c>
      <c r="AM31" s="376" t="s">
        <v>137</v>
      </c>
      <c r="AN31" s="376" t="s">
        <v>137</v>
      </c>
      <c r="AO31" s="376" t="s">
        <v>137</v>
      </c>
      <c r="AP31" s="376" t="s">
        <v>137</v>
      </c>
      <c r="AQ31" s="376" t="s">
        <v>137</v>
      </c>
      <c r="AR31" s="376" t="s">
        <v>145</v>
      </c>
      <c r="AS31" s="376" t="s">
        <v>137</v>
      </c>
      <c r="AT31" s="376" t="s">
        <v>137</v>
      </c>
      <c r="AU31" s="376" t="s">
        <v>137</v>
      </c>
      <c r="AV31" s="377" t="s">
        <v>190</v>
      </c>
      <c r="AW31" s="378">
        <v>20000</v>
      </c>
      <c r="AX31" s="379"/>
      <c r="AY31" s="380">
        <v>3</v>
      </c>
      <c r="AZ31" s="14"/>
      <c r="BA31" s="338"/>
      <c r="BB31" s="130"/>
      <c r="BC31" s="372" t="s">
        <v>432</v>
      </c>
      <c r="BD31" s="371"/>
      <c r="BE31" s="372" t="s">
        <v>423</v>
      </c>
      <c r="BF31" s="371"/>
      <c r="BG31" s="372" t="s">
        <v>420</v>
      </c>
      <c r="BH31" s="371"/>
      <c r="BI31" s="372" t="s">
        <v>437</v>
      </c>
      <c r="BJ31" s="371"/>
      <c r="BK31" s="372" t="s">
        <v>434</v>
      </c>
      <c r="BL31" s="373"/>
      <c r="BN31" s="34">
        <f>INDEX('Point System'!$C$1:$C$42,MATCH(BC31,'Point System'!$A$1:$A$42,0))</f>
        <v>5</v>
      </c>
      <c r="BO31" s="34">
        <f>INDEX('Point System'!$C$1:$C$42,MATCH(BE31,'Point System'!$A$1:$A$42,0))</f>
        <v>5</v>
      </c>
      <c r="BP31" s="34">
        <f>INDEX('Point System'!$C$1:$C$42,MATCH(BG31,'Point System'!$A$1:$A$42,0))</f>
        <v>5</v>
      </c>
      <c r="BQ31" s="34">
        <f>INDEX('Point System'!$C$1:$C$42,MATCH(BI31,'Point System'!$A$1:$A$42,0))</f>
        <v>3</v>
      </c>
      <c r="BR31" s="34">
        <f>INDEX('Point System'!$C$1:$C$42,MATCH(BK31,'Point System'!$A$1:$A$42,0))</f>
        <v>1</v>
      </c>
      <c r="BS31" s="34">
        <f t="shared" si="0"/>
        <v>19</v>
      </c>
      <c r="BT31" s="34">
        <v>19</v>
      </c>
      <c r="BV31" s="339"/>
      <c r="BW31" s="368"/>
      <c r="BX31" s="366">
        <v>0.1</v>
      </c>
      <c r="BY31" s="340">
        <f t="shared" si="40"/>
        <v>0</v>
      </c>
      <c r="BZ31" s="340">
        <f t="shared" si="41"/>
        <v>0</v>
      </c>
      <c r="CA31" s="340">
        <f t="shared" si="42"/>
        <v>0</v>
      </c>
      <c r="CB31" s="340">
        <f t="shared" si="43"/>
        <v>0</v>
      </c>
      <c r="CC31" s="340">
        <f t="shared" si="44"/>
        <v>0</v>
      </c>
      <c r="CD31" s="340">
        <f t="shared" si="45"/>
        <v>0</v>
      </c>
      <c r="CE31" s="340">
        <f t="shared" si="46"/>
        <v>0</v>
      </c>
      <c r="CF31" s="340">
        <f t="shared" si="47"/>
        <v>0</v>
      </c>
      <c r="CG31" s="340">
        <f t="shared" si="48"/>
        <v>0</v>
      </c>
      <c r="CH31" s="340">
        <f t="shared" si="49"/>
        <v>1</v>
      </c>
      <c r="CI31" s="340">
        <f t="shared" si="50"/>
        <v>0</v>
      </c>
      <c r="CJ31" s="340">
        <f t="shared" si="51"/>
        <v>0</v>
      </c>
      <c r="CK31" s="340">
        <f t="shared" si="52"/>
        <v>0</v>
      </c>
      <c r="CL31" s="340">
        <f t="shared" si="53"/>
        <v>0</v>
      </c>
      <c r="CM31" s="340">
        <f t="shared" si="54"/>
        <v>0</v>
      </c>
      <c r="CN31" s="340">
        <f t="shared" si="55"/>
        <v>0</v>
      </c>
      <c r="CO31" s="340">
        <f t="shared" si="56"/>
        <v>0</v>
      </c>
      <c r="CP31" s="340">
        <f t="shared" si="57"/>
        <v>0</v>
      </c>
      <c r="CQ31" s="340">
        <f t="shared" si="58"/>
        <v>0</v>
      </c>
      <c r="CR31" s="340">
        <f t="shared" si="59"/>
        <v>0</v>
      </c>
      <c r="CS31" s="340">
        <f t="shared" si="60"/>
        <v>0</v>
      </c>
      <c r="CT31" s="340">
        <f t="shared" si="61"/>
        <v>0</v>
      </c>
      <c r="CU31" s="340">
        <f t="shared" si="62"/>
        <v>0</v>
      </c>
      <c r="CV31" s="340">
        <f t="shared" si="63"/>
        <v>0</v>
      </c>
      <c r="CW31" s="340">
        <f t="shared" si="64"/>
        <v>0</v>
      </c>
      <c r="CX31" s="340">
        <f t="shared" si="65"/>
        <v>0</v>
      </c>
      <c r="CY31" s="340">
        <f t="shared" si="66"/>
        <v>0</v>
      </c>
      <c r="CZ31" s="386"/>
      <c r="DA31" s="357"/>
      <c r="DB31" s="364" cm="1">
        <f t="array" ref="DB31">SUMPRODUCT(BY31:CB31*BY$8:CB$8)+SUMPRODUCT(CC31:CE31,CC$8:CE$8)*$BX31*5280+SUMPRODUCT(CF31:CL31,CF$8:CL$8)+SUMPRODUCT(CM31:CQ31,CM$8:CQ$8)*$BX31*5280+SUMPRODUCT(CR31:CY31,CR$8:CY$8)+CZ31</f>
        <v>20000</v>
      </c>
    </row>
    <row r="32" spans="1:106" s="34" customFormat="1" ht="95.25" customHeight="1" x14ac:dyDescent="0.3">
      <c r="A32" s="399" t="s">
        <v>231</v>
      </c>
      <c r="B32" s="403">
        <f t="shared" si="28"/>
        <v>19</v>
      </c>
      <c r="C32" s="388" t="s">
        <v>232</v>
      </c>
      <c r="D32" s="227" t="s">
        <v>233</v>
      </c>
      <c r="E32" s="228" t="s">
        <v>167</v>
      </c>
      <c r="F32" s="227" t="s">
        <v>234</v>
      </c>
      <c r="G32" s="409" t="s">
        <v>235</v>
      </c>
      <c r="H32" s="376" t="s">
        <v>145</v>
      </c>
      <c r="I32" s="376" t="s">
        <v>145</v>
      </c>
      <c r="J32" s="376" t="s">
        <v>137</v>
      </c>
      <c r="K32" s="376" t="s">
        <v>145</v>
      </c>
      <c r="L32" s="376" t="s">
        <v>137</v>
      </c>
      <c r="M32" s="376" t="s">
        <v>137</v>
      </c>
      <c r="N32" s="376" t="s">
        <v>137</v>
      </c>
      <c r="O32" s="376" t="s">
        <v>137</v>
      </c>
      <c r="P32" s="376" t="s">
        <v>137</v>
      </c>
      <c r="Q32" s="376" t="s">
        <v>137</v>
      </c>
      <c r="R32" s="376" t="s">
        <v>135</v>
      </c>
      <c r="S32" s="376" t="s">
        <v>145</v>
      </c>
      <c r="T32" s="376" t="s">
        <v>137</v>
      </c>
      <c r="U32" s="376" t="s">
        <v>137</v>
      </c>
      <c r="V32" s="376" t="s">
        <v>137</v>
      </c>
      <c r="W32" s="376" t="s">
        <v>137</v>
      </c>
      <c r="X32" s="376" t="s">
        <v>135</v>
      </c>
      <c r="Y32" s="376" t="s">
        <v>145</v>
      </c>
      <c r="Z32" s="376" t="s">
        <v>137</v>
      </c>
      <c r="AA32" s="376" t="s">
        <v>137</v>
      </c>
      <c r="AB32" s="376" t="s">
        <v>137</v>
      </c>
      <c r="AC32" s="376" t="s">
        <v>137</v>
      </c>
      <c r="AD32" s="376" t="s">
        <v>137</v>
      </c>
      <c r="AE32" s="376" t="s">
        <v>137</v>
      </c>
      <c r="AF32" s="376" t="s">
        <v>137</v>
      </c>
      <c r="AG32" s="376" t="s">
        <v>137</v>
      </c>
      <c r="AH32" s="376" t="s">
        <v>137</v>
      </c>
      <c r="AI32" s="376" t="s">
        <v>137</v>
      </c>
      <c r="AJ32" s="376" t="s">
        <v>137</v>
      </c>
      <c r="AK32" s="376" t="s">
        <v>137</v>
      </c>
      <c r="AL32" s="374" t="s">
        <v>137</v>
      </c>
      <c r="AM32" s="376" t="s">
        <v>145</v>
      </c>
      <c r="AN32" s="376" t="s">
        <v>137</v>
      </c>
      <c r="AO32" s="376" t="s">
        <v>137</v>
      </c>
      <c r="AP32" s="376" t="s">
        <v>137</v>
      </c>
      <c r="AQ32" s="376" t="s">
        <v>137</v>
      </c>
      <c r="AR32" s="376" t="s">
        <v>145</v>
      </c>
      <c r="AS32" s="376" t="s">
        <v>137</v>
      </c>
      <c r="AT32" s="376" t="s">
        <v>145</v>
      </c>
      <c r="AU32" s="376" t="s">
        <v>137</v>
      </c>
      <c r="AV32" s="377" t="s">
        <v>146</v>
      </c>
      <c r="AW32" s="378">
        <v>400000</v>
      </c>
      <c r="AX32" s="379"/>
      <c r="AY32" s="380">
        <v>24</v>
      </c>
      <c r="AZ32" s="14"/>
      <c r="BA32" s="338"/>
      <c r="BB32" s="130"/>
      <c r="BC32" s="372" t="s">
        <v>432</v>
      </c>
      <c r="BD32" s="371"/>
      <c r="BE32" s="372" t="s">
        <v>423</v>
      </c>
      <c r="BF32" s="371"/>
      <c r="BG32" s="372" t="s">
        <v>420</v>
      </c>
      <c r="BH32" s="371"/>
      <c r="BI32" s="372" t="s">
        <v>437</v>
      </c>
      <c r="BJ32" s="371"/>
      <c r="BK32" s="372" t="s">
        <v>434</v>
      </c>
      <c r="BL32" s="373"/>
      <c r="BN32" s="34">
        <f>INDEX('Point System'!$C$1:$C$42,MATCH(BC32,'Point System'!$A$1:$A$42,0))</f>
        <v>5</v>
      </c>
      <c r="BO32" s="34">
        <f>INDEX('Point System'!$C$1:$C$42,MATCH(BE32,'Point System'!$A$1:$A$42,0))</f>
        <v>5</v>
      </c>
      <c r="BP32" s="34">
        <f>INDEX('Point System'!$C$1:$C$42,MATCH(BG32,'Point System'!$A$1:$A$42,0))</f>
        <v>5</v>
      </c>
      <c r="BQ32" s="34">
        <f>INDEX('Point System'!$C$1:$C$42,MATCH(BI32,'Point System'!$A$1:$A$42,0))</f>
        <v>3</v>
      </c>
      <c r="BR32" s="34">
        <f>INDEX('Point System'!$C$1:$C$42,MATCH(BK32,'Point System'!$A$1:$A$42,0))</f>
        <v>1</v>
      </c>
      <c r="BS32" s="34">
        <f t="shared" ref="BS32:BS55" si="67">SUM(BN32:BR32)</f>
        <v>19</v>
      </c>
      <c r="BT32" s="34">
        <v>19</v>
      </c>
      <c r="BV32" s="339"/>
      <c r="BW32" s="368"/>
      <c r="BX32" s="366">
        <v>1.5</v>
      </c>
      <c r="BY32" s="340">
        <f t="shared" si="40"/>
        <v>0</v>
      </c>
      <c r="BZ32" s="340">
        <f t="shared" si="41"/>
        <v>0</v>
      </c>
      <c r="CA32" s="340">
        <f t="shared" si="42"/>
        <v>0</v>
      </c>
      <c r="CB32" s="340">
        <f t="shared" si="43"/>
        <v>0</v>
      </c>
      <c r="CC32" s="340">
        <f t="shared" si="44"/>
        <v>0</v>
      </c>
      <c r="CD32" s="340">
        <f t="shared" si="45"/>
        <v>0</v>
      </c>
      <c r="CE32" s="340">
        <f t="shared" si="46"/>
        <v>1</v>
      </c>
      <c r="CF32" s="340">
        <f t="shared" si="47"/>
        <v>1</v>
      </c>
      <c r="CG32" s="340">
        <f t="shared" si="48"/>
        <v>0</v>
      </c>
      <c r="CH32" s="340">
        <f t="shared" si="49"/>
        <v>0</v>
      </c>
      <c r="CI32" s="340">
        <f t="shared" si="50"/>
        <v>0</v>
      </c>
      <c r="CJ32" s="340">
        <f t="shared" si="51"/>
        <v>0</v>
      </c>
      <c r="CK32" s="340">
        <f t="shared" si="52"/>
        <v>1</v>
      </c>
      <c r="CL32" s="340">
        <f t="shared" si="53"/>
        <v>1</v>
      </c>
      <c r="CM32" s="340">
        <f t="shared" si="54"/>
        <v>0</v>
      </c>
      <c r="CN32" s="340">
        <f t="shared" si="55"/>
        <v>0</v>
      </c>
      <c r="CO32" s="340">
        <f t="shared" si="56"/>
        <v>0</v>
      </c>
      <c r="CP32" s="340">
        <f t="shared" si="57"/>
        <v>0</v>
      </c>
      <c r="CQ32" s="340">
        <f t="shared" si="58"/>
        <v>0</v>
      </c>
      <c r="CR32" s="340">
        <f t="shared" si="59"/>
        <v>0</v>
      </c>
      <c r="CS32" s="340">
        <f t="shared" si="60"/>
        <v>0</v>
      </c>
      <c r="CT32" s="340">
        <f t="shared" si="61"/>
        <v>0</v>
      </c>
      <c r="CU32" s="340">
        <f t="shared" si="62"/>
        <v>0</v>
      </c>
      <c r="CV32" s="340">
        <f t="shared" si="63"/>
        <v>0</v>
      </c>
      <c r="CW32" s="340">
        <f t="shared" si="64"/>
        <v>0</v>
      </c>
      <c r="CX32" s="340">
        <f t="shared" si="65"/>
        <v>0</v>
      </c>
      <c r="CY32" s="340">
        <f t="shared" si="66"/>
        <v>0</v>
      </c>
      <c r="CZ32" s="386"/>
      <c r="DA32" s="357"/>
      <c r="DB32" s="364" cm="1">
        <f t="array" ref="DB32">SUMPRODUCT(BY32:CB32*BY$8:CB$8)+SUMPRODUCT(CC32:CE32,CC$8:CE$8)*$BX32*5280+SUMPRODUCT(CF32:CL32,CF$8:CL$8)+SUMPRODUCT(CM32:CQ32,CM$8:CQ$8)*$BX32*5280+SUMPRODUCT(CR32:CY32,CR$8:CY$8)+CZ32</f>
        <v>0</v>
      </c>
    </row>
    <row r="33" spans="1:106" s="34" customFormat="1" ht="171" customHeight="1" x14ac:dyDescent="0.3">
      <c r="A33" s="399" t="s">
        <v>236</v>
      </c>
      <c r="B33" s="403">
        <f t="shared" si="28"/>
        <v>20</v>
      </c>
      <c r="C33" s="226" t="s">
        <v>237</v>
      </c>
      <c r="D33" s="227" t="s">
        <v>238</v>
      </c>
      <c r="E33" s="228" t="s">
        <v>167</v>
      </c>
      <c r="F33" s="227" t="s">
        <v>239</v>
      </c>
      <c r="G33" s="409" t="s">
        <v>240</v>
      </c>
      <c r="H33" s="376" t="s">
        <v>145</v>
      </c>
      <c r="I33" s="376" t="s">
        <v>145</v>
      </c>
      <c r="J33" s="376" t="s">
        <v>137</v>
      </c>
      <c r="K33" s="376" t="s">
        <v>137</v>
      </c>
      <c r="L33" s="376" t="s">
        <v>137</v>
      </c>
      <c r="M33" s="376" t="s">
        <v>137</v>
      </c>
      <c r="N33" s="376" t="s">
        <v>137</v>
      </c>
      <c r="O33" s="376" t="s">
        <v>137</v>
      </c>
      <c r="P33" s="376" t="s">
        <v>137</v>
      </c>
      <c r="Q33" s="376" t="s">
        <v>137</v>
      </c>
      <c r="R33" s="376" t="s">
        <v>137</v>
      </c>
      <c r="S33" s="376" t="s">
        <v>145</v>
      </c>
      <c r="T33" s="376" t="s">
        <v>137</v>
      </c>
      <c r="U33" s="376" t="s">
        <v>137</v>
      </c>
      <c r="V33" s="376" t="s">
        <v>137</v>
      </c>
      <c r="W33" s="376" t="s">
        <v>137</v>
      </c>
      <c r="X33" s="376" t="s">
        <v>137</v>
      </c>
      <c r="Y33" s="376" t="s">
        <v>145</v>
      </c>
      <c r="Z33" s="376" t="s">
        <v>145</v>
      </c>
      <c r="AA33" s="376" t="s">
        <v>137</v>
      </c>
      <c r="AB33" s="376" t="s">
        <v>137</v>
      </c>
      <c r="AC33" s="376" t="s">
        <v>137</v>
      </c>
      <c r="AD33" s="376" t="s">
        <v>137</v>
      </c>
      <c r="AE33" s="376" t="s">
        <v>137</v>
      </c>
      <c r="AF33" s="376" t="s">
        <v>137</v>
      </c>
      <c r="AG33" s="376" t="s">
        <v>137</v>
      </c>
      <c r="AH33" s="376" t="s">
        <v>137</v>
      </c>
      <c r="AI33" s="376" t="s">
        <v>137</v>
      </c>
      <c r="AJ33" s="376" t="s">
        <v>137</v>
      </c>
      <c r="AK33" s="376" t="s">
        <v>137</v>
      </c>
      <c r="AL33" s="374" t="s">
        <v>137</v>
      </c>
      <c r="AM33" s="376" t="s">
        <v>137</v>
      </c>
      <c r="AN33" s="376" t="s">
        <v>137</v>
      </c>
      <c r="AO33" s="376" t="s">
        <v>137</v>
      </c>
      <c r="AP33" s="376" t="s">
        <v>137</v>
      </c>
      <c r="AQ33" s="376" t="s">
        <v>137</v>
      </c>
      <c r="AR33" s="376" t="s">
        <v>145</v>
      </c>
      <c r="AS33" s="376" t="s">
        <v>137</v>
      </c>
      <c r="AT33" s="376" t="s">
        <v>145</v>
      </c>
      <c r="AU33" s="376" t="s">
        <v>137</v>
      </c>
      <c r="AV33" s="377" t="s">
        <v>190</v>
      </c>
      <c r="AW33" s="378">
        <v>10000</v>
      </c>
      <c r="AX33" s="379"/>
      <c r="AY33" s="380">
        <v>2</v>
      </c>
      <c r="AZ33" s="14"/>
      <c r="BA33" s="338"/>
      <c r="BB33" s="130"/>
      <c r="BC33" s="372" t="s">
        <v>432</v>
      </c>
      <c r="BD33" s="371"/>
      <c r="BE33" s="372" t="s">
        <v>423</v>
      </c>
      <c r="BF33" s="371"/>
      <c r="BG33" s="372" t="s">
        <v>420</v>
      </c>
      <c r="BH33" s="371"/>
      <c r="BI33" s="372" t="s">
        <v>437</v>
      </c>
      <c r="BJ33" s="371"/>
      <c r="BK33" s="372" t="s">
        <v>434</v>
      </c>
      <c r="BL33" s="373"/>
      <c r="BN33" s="34">
        <f>INDEX('Point System'!$C$1:$C$42,MATCH(BC33,'Point System'!$A$1:$A$42,0))</f>
        <v>5</v>
      </c>
      <c r="BO33" s="34">
        <f>INDEX('Point System'!$C$1:$C$42,MATCH(BE33,'Point System'!$A$1:$A$42,0))</f>
        <v>5</v>
      </c>
      <c r="BP33" s="34">
        <f>INDEX('Point System'!$C$1:$C$42,MATCH(BG33,'Point System'!$A$1:$A$42,0))</f>
        <v>5</v>
      </c>
      <c r="BQ33" s="34">
        <f>INDEX('Point System'!$C$1:$C$42,MATCH(BI33,'Point System'!$A$1:$A$42,0))</f>
        <v>3</v>
      </c>
      <c r="BR33" s="34">
        <f>INDEX('Point System'!$C$1:$C$42,MATCH(BK33,'Point System'!$A$1:$A$42,0))</f>
        <v>1</v>
      </c>
      <c r="BS33" s="34">
        <f t="shared" si="67"/>
        <v>19</v>
      </c>
      <c r="BT33" s="34">
        <v>19</v>
      </c>
      <c r="BV33" s="339"/>
      <c r="BW33" s="368"/>
      <c r="BX33" s="366">
        <v>0.1</v>
      </c>
      <c r="BY33" s="340">
        <f t="shared" si="40"/>
        <v>0</v>
      </c>
      <c r="BZ33" s="340">
        <f t="shared" si="41"/>
        <v>0</v>
      </c>
      <c r="CA33" s="340">
        <f t="shared" si="42"/>
        <v>0</v>
      </c>
      <c r="CB33" s="340">
        <f t="shared" si="43"/>
        <v>0</v>
      </c>
      <c r="CC33" s="340">
        <f t="shared" si="44"/>
        <v>0</v>
      </c>
      <c r="CD33" s="340">
        <f t="shared" si="45"/>
        <v>0</v>
      </c>
      <c r="CE33" s="340">
        <f t="shared" si="46"/>
        <v>0</v>
      </c>
      <c r="CF33" s="340">
        <f t="shared" si="47"/>
        <v>1</v>
      </c>
      <c r="CG33" s="340">
        <f t="shared" si="48"/>
        <v>0</v>
      </c>
      <c r="CH33" s="340">
        <f t="shared" si="49"/>
        <v>0</v>
      </c>
      <c r="CI33" s="340">
        <f t="shared" si="50"/>
        <v>0</v>
      </c>
      <c r="CJ33" s="340">
        <f t="shared" si="51"/>
        <v>0</v>
      </c>
      <c r="CK33" s="340">
        <f t="shared" si="52"/>
        <v>0</v>
      </c>
      <c r="CL33" s="340">
        <f t="shared" si="53"/>
        <v>1</v>
      </c>
      <c r="CM33" s="340">
        <f t="shared" si="54"/>
        <v>1</v>
      </c>
      <c r="CN33" s="340">
        <f t="shared" si="55"/>
        <v>0</v>
      </c>
      <c r="CO33" s="340">
        <f t="shared" si="56"/>
        <v>0</v>
      </c>
      <c r="CP33" s="340">
        <f t="shared" si="57"/>
        <v>0</v>
      </c>
      <c r="CQ33" s="340">
        <f t="shared" si="58"/>
        <v>0</v>
      </c>
      <c r="CR33" s="340">
        <f t="shared" si="59"/>
        <v>0</v>
      </c>
      <c r="CS33" s="340">
        <f t="shared" si="60"/>
        <v>0</v>
      </c>
      <c r="CT33" s="340">
        <f t="shared" si="61"/>
        <v>0</v>
      </c>
      <c r="CU33" s="340">
        <f t="shared" si="62"/>
        <v>0</v>
      </c>
      <c r="CV33" s="340">
        <f t="shared" si="63"/>
        <v>0</v>
      </c>
      <c r="CW33" s="340">
        <f t="shared" si="64"/>
        <v>0</v>
      </c>
      <c r="CX33" s="340">
        <f t="shared" si="65"/>
        <v>0</v>
      </c>
      <c r="CY33" s="340">
        <f t="shared" si="66"/>
        <v>0</v>
      </c>
      <c r="CZ33" s="386"/>
      <c r="DA33" s="357"/>
      <c r="DB33" s="364" cm="1">
        <f t="array" ref="DB33">SUMPRODUCT(BY33:CB33*BY$8:CB$8)+SUMPRODUCT(CC33:CE33,CC$8:CE$8)*$BX33*5280+SUMPRODUCT(CF33:CL33,CF$8:CL$8)+SUMPRODUCT(CM33:CQ33,CM$8:CQ$8)*$BX33*5280+SUMPRODUCT(CR33:CY33,CR$8:CY$8)+CZ33</f>
        <v>110880</v>
      </c>
    </row>
    <row r="34" spans="1:106" s="34" customFormat="1" ht="94.5" customHeight="1" x14ac:dyDescent="0.3">
      <c r="A34" s="399" t="s">
        <v>241</v>
      </c>
      <c r="B34" s="403">
        <f t="shared" si="28"/>
        <v>21</v>
      </c>
      <c r="C34" s="226" t="s">
        <v>242</v>
      </c>
      <c r="D34" s="227" t="s">
        <v>243</v>
      </c>
      <c r="E34" s="228" t="s">
        <v>167</v>
      </c>
      <c r="F34" s="227" t="s">
        <v>244</v>
      </c>
      <c r="G34" s="409" t="s">
        <v>245</v>
      </c>
      <c r="H34" s="376" t="s">
        <v>145</v>
      </c>
      <c r="I34" s="376" t="s">
        <v>145</v>
      </c>
      <c r="J34" s="376" t="s">
        <v>137</v>
      </c>
      <c r="K34" s="376" t="s">
        <v>137</v>
      </c>
      <c r="L34" s="376" t="s">
        <v>137</v>
      </c>
      <c r="M34" s="376" t="s">
        <v>137</v>
      </c>
      <c r="N34" s="376" t="s">
        <v>137</v>
      </c>
      <c r="O34" s="376" t="s">
        <v>137</v>
      </c>
      <c r="P34" s="376" t="s">
        <v>137</v>
      </c>
      <c r="Q34" s="376" t="s">
        <v>137</v>
      </c>
      <c r="R34" s="376" t="s">
        <v>137</v>
      </c>
      <c r="S34" s="376" t="s">
        <v>145</v>
      </c>
      <c r="T34" s="376" t="s">
        <v>137</v>
      </c>
      <c r="U34" s="376" t="s">
        <v>137</v>
      </c>
      <c r="V34" s="376" t="s">
        <v>137</v>
      </c>
      <c r="W34" s="376" t="s">
        <v>137</v>
      </c>
      <c r="X34" s="376" t="s">
        <v>137</v>
      </c>
      <c r="Y34" s="376" t="s">
        <v>145</v>
      </c>
      <c r="Z34" s="376" t="s">
        <v>137</v>
      </c>
      <c r="AA34" s="376" t="s">
        <v>145</v>
      </c>
      <c r="AB34" s="376" t="s">
        <v>137</v>
      </c>
      <c r="AC34" s="376" t="s">
        <v>137</v>
      </c>
      <c r="AD34" s="376" t="s">
        <v>137</v>
      </c>
      <c r="AE34" s="376" t="s">
        <v>137</v>
      </c>
      <c r="AF34" s="376" t="s">
        <v>137</v>
      </c>
      <c r="AG34" s="376" t="s">
        <v>137</v>
      </c>
      <c r="AH34" s="376" t="s">
        <v>137</v>
      </c>
      <c r="AI34" s="376" t="s">
        <v>137</v>
      </c>
      <c r="AJ34" s="376" t="s">
        <v>137</v>
      </c>
      <c r="AK34" s="376" t="s">
        <v>137</v>
      </c>
      <c r="AL34" s="374" t="s">
        <v>137</v>
      </c>
      <c r="AM34" s="376" t="s">
        <v>145</v>
      </c>
      <c r="AN34" s="376" t="s">
        <v>137</v>
      </c>
      <c r="AO34" s="376" t="s">
        <v>137</v>
      </c>
      <c r="AP34" s="376" t="s">
        <v>137</v>
      </c>
      <c r="AQ34" s="376" t="s">
        <v>145</v>
      </c>
      <c r="AR34" s="376" t="s">
        <v>137</v>
      </c>
      <c r="AS34" s="376" t="s">
        <v>137</v>
      </c>
      <c r="AT34" s="376" t="s">
        <v>145</v>
      </c>
      <c r="AU34" s="376" t="s">
        <v>137</v>
      </c>
      <c r="AV34" s="377" t="s">
        <v>146</v>
      </c>
      <c r="AW34" s="378">
        <v>400000</v>
      </c>
      <c r="AX34" s="379"/>
      <c r="AY34" s="380">
        <v>24</v>
      </c>
      <c r="BA34" s="339"/>
      <c r="BB34" s="368"/>
      <c r="BC34" s="372" t="s">
        <v>432</v>
      </c>
      <c r="BD34" s="371"/>
      <c r="BE34" s="372" t="s">
        <v>419</v>
      </c>
      <c r="BF34" s="371"/>
      <c r="BG34" s="372" t="s">
        <v>426</v>
      </c>
      <c r="BH34" s="371"/>
      <c r="BI34" s="372" t="s">
        <v>437</v>
      </c>
      <c r="BJ34" s="371"/>
      <c r="BK34" s="372" t="s">
        <v>434</v>
      </c>
      <c r="BL34" s="373"/>
      <c r="BN34" s="34">
        <f>INDEX('Point System'!$C$1:$C$42,MATCH(BC34,'Point System'!$A$1:$A$42,0))</f>
        <v>5</v>
      </c>
      <c r="BO34" s="34">
        <f>INDEX('Point System'!$C$1:$C$42,MATCH(BE34,'Point System'!$A$1:$A$42,0))</f>
        <v>7</v>
      </c>
      <c r="BP34" s="34">
        <f>INDEX('Point System'!$C$1:$C$42,MATCH(BG34,'Point System'!$A$1:$A$42,0))</f>
        <v>3</v>
      </c>
      <c r="BQ34" s="34">
        <f>INDEX('Point System'!$C$1:$C$42,MATCH(BI34,'Point System'!$A$1:$A$42,0))</f>
        <v>3</v>
      </c>
      <c r="BR34" s="34">
        <f>INDEX('Point System'!$C$1:$C$42,MATCH(BK34,'Point System'!$A$1:$A$42,0))</f>
        <v>1</v>
      </c>
      <c r="BS34" s="34">
        <f t="shared" si="67"/>
        <v>19</v>
      </c>
      <c r="BT34" s="34">
        <v>19</v>
      </c>
      <c r="BV34" s="339"/>
      <c r="BW34" s="368"/>
      <c r="BX34" s="366">
        <v>3.8</v>
      </c>
      <c r="BY34" s="340">
        <f t="shared" si="40"/>
        <v>0</v>
      </c>
      <c r="BZ34" s="340">
        <f t="shared" si="41"/>
        <v>0</v>
      </c>
      <c r="CA34" s="340">
        <f t="shared" si="42"/>
        <v>0</v>
      </c>
      <c r="CB34" s="340">
        <f t="shared" si="43"/>
        <v>0</v>
      </c>
      <c r="CC34" s="340">
        <f t="shared" si="44"/>
        <v>0</v>
      </c>
      <c r="CD34" s="340">
        <f t="shared" si="45"/>
        <v>0</v>
      </c>
      <c r="CE34" s="340">
        <f t="shared" si="46"/>
        <v>0</v>
      </c>
      <c r="CF34" s="340">
        <f t="shared" si="47"/>
        <v>1</v>
      </c>
      <c r="CG34" s="340">
        <f t="shared" si="48"/>
        <v>0</v>
      </c>
      <c r="CH34" s="340">
        <f t="shared" si="49"/>
        <v>0</v>
      </c>
      <c r="CI34" s="340">
        <f t="shared" si="50"/>
        <v>0</v>
      </c>
      <c r="CJ34" s="340">
        <f t="shared" si="51"/>
        <v>0</v>
      </c>
      <c r="CK34" s="340">
        <f t="shared" si="52"/>
        <v>0</v>
      </c>
      <c r="CL34" s="340">
        <f t="shared" si="53"/>
        <v>1</v>
      </c>
      <c r="CM34" s="340">
        <f t="shared" si="54"/>
        <v>0</v>
      </c>
      <c r="CN34" s="340">
        <f t="shared" si="55"/>
        <v>1</v>
      </c>
      <c r="CO34" s="340">
        <f t="shared" si="56"/>
        <v>0</v>
      </c>
      <c r="CP34" s="340">
        <f t="shared" si="57"/>
        <v>0</v>
      </c>
      <c r="CQ34" s="340">
        <f t="shared" si="58"/>
        <v>0</v>
      </c>
      <c r="CR34" s="340">
        <f t="shared" si="59"/>
        <v>0</v>
      </c>
      <c r="CS34" s="340">
        <f t="shared" si="60"/>
        <v>0</v>
      </c>
      <c r="CT34" s="340">
        <f t="shared" si="61"/>
        <v>0</v>
      </c>
      <c r="CU34" s="340">
        <f t="shared" si="62"/>
        <v>0</v>
      </c>
      <c r="CV34" s="340">
        <f t="shared" si="63"/>
        <v>0</v>
      </c>
      <c r="CW34" s="340">
        <f t="shared" si="64"/>
        <v>0</v>
      </c>
      <c r="CX34" s="340">
        <f t="shared" si="65"/>
        <v>0</v>
      </c>
      <c r="CY34" s="340">
        <f t="shared" si="66"/>
        <v>0</v>
      </c>
      <c r="CZ34" s="386"/>
      <c r="DA34" s="357"/>
      <c r="DB34" s="364" cm="1">
        <f t="array" ref="DB34">SUMPRODUCT(BY34:CB34*BY$8:CB$8)+SUMPRODUCT(CC34:CE34,CC$8:CE$8)*$BX34*5280+SUMPRODUCT(CF34:CL34,CF$8:CL$8)+SUMPRODUCT(CM34:CQ34,CM$8:CQ$8)*$BX34*5280+SUMPRODUCT(CR34:CY34,CR$8:CY$8)+CZ34</f>
        <v>3611520</v>
      </c>
    </row>
    <row r="35" spans="1:106" s="34" customFormat="1" ht="83.25" customHeight="1" x14ac:dyDescent="0.3">
      <c r="A35" s="399" t="s">
        <v>246</v>
      </c>
      <c r="B35" s="403">
        <f t="shared" si="28"/>
        <v>22</v>
      </c>
      <c r="C35" s="226" t="s">
        <v>442</v>
      </c>
      <c r="D35" s="227" t="s">
        <v>248</v>
      </c>
      <c r="E35" s="228" t="s">
        <v>167</v>
      </c>
      <c r="F35" s="227" t="s">
        <v>443</v>
      </c>
      <c r="G35" s="409" t="s">
        <v>444</v>
      </c>
      <c r="H35" s="376" t="s">
        <v>145</v>
      </c>
      <c r="I35" s="376" t="s">
        <v>145</v>
      </c>
      <c r="J35" s="376" t="s">
        <v>137</v>
      </c>
      <c r="K35" s="376" t="s">
        <v>145</v>
      </c>
      <c r="L35" s="376" t="s">
        <v>145</v>
      </c>
      <c r="M35" s="376" t="s">
        <v>137</v>
      </c>
      <c r="N35" s="376" t="s">
        <v>137</v>
      </c>
      <c r="O35" s="376" t="s">
        <v>137</v>
      </c>
      <c r="P35" s="376" t="s">
        <v>137</v>
      </c>
      <c r="Q35" s="376" t="s">
        <v>137</v>
      </c>
      <c r="R35" s="376" t="s">
        <v>137</v>
      </c>
      <c r="S35" s="376" t="s">
        <v>145</v>
      </c>
      <c r="T35" s="376" t="s">
        <v>137</v>
      </c>
      <c r="U35" s="376" t="s">
        <v>137</v>
      </c>
      <c r="V35" s="376" t="s">
        <v>137</v>
      </c>
      <c r="W35" s="376" t="s">
        <v>137</v>
      </c>
      <c r="X35" s="376" t="s">
        <v>137</v>
      </c>
      <c r="Y35" s="376" t="s">
        <v>137</v>
      </c>
      <c r="Z35" s="376" t="s">
        <v>145</v>
      </c>
      <c r="AA35" s="376" t="s">
        <v>137</v>
      </c>
      <c r="AB35" s="376" t="s">
        <v>137</v>
      </c>
      <c r="AC35" s="376" t="s">
        <v>137</v>
      </c>
      <c r="AD35" s="376" t="s">
        <v>137</v>
      </c>
      <c r="AE35" s="376" t="s">
        <v>137</v>
      </c>
      <c r="AF35" s="376" t="s">
        <v>137</v>
      </c>
      <c r="AG35" s="376" t="s">
        <v>137</v>
      </c>
      <c r="AH35" s="376" t="s">
        <v>137</v>
      </c>
      <c r="AI35" s="376" t="s">
        <v>137</v>
      </c>
      <c r="AJ35" s="376" t="s">
        <v>137</v>
      </c>
      <c r="AK35" s="376" t="s">
        <v>137</v>
      </c>
      <c r="AL35" s="374" t="s">
        <v>137</v>
      </c>
      <c r="AM35" s="376" t="s">
        <v>137</v>
      </c>
      <c r="AN35" s="376" t="s">
        <v>137</v>
      </c>
      <c r="AO35" s="376" t="s">
        <v>137</v>
      </c>
      <c r="AP35" s="376" t="s">
        <v>137</v>
      </c>
      <c r="AQ35" s="376" t="s">
        <v>145</v>
      </c>
      <c r="AR35" s="376" t="s">
        <v>137</v>
      </c>
      <c r="AS35" s="376" t="s">
        <v>137</v>
      </c>
      <c r="AT35" s="376" t="s">
        <v>145</v>
      </c>
      <c r="AU35" s="376" t="s">
        <v>137</v>
      </c>
      <c r="AV35" s="377" t="s">
        <v>146</v>
      </c>
      <c r="AW35" s="378">
        <v>400000</v>
      </c>
      <c r="AX35" s="379"/>
      <c r="AY35" s="380">
        <v>24</v>
      </c>
      <c r="BA35" s="339"/>
      <c r="BB35" s="368"/>
      <c r="BC35" s="372" t="s">
        <v>424</v>
      </c>
      <c r="BD35" s="371"/>
      <c r="BE35" s="372" t="s">
        <v>440</v>
      </c>
      <c r="BF35" s="371"/>
      <c r="BG35" s="372" t="s">
        <v>426</v>
      </c>
      <c r="BH35" s="371"/>
      <c r="BI35" s="372" t="s">
        <v>433</v>
      </c>
      <c r="BJ35" s="371"/>
      <c r="BK35" s="372" t="s">
        <v>434</v>
      </c>
      <c r="BL35" s="373"/>
      <c r="BN35" s="34">
        <f>INDEX('Point System'!$C$1:$C$42,MATCH(BC35,'Point System'!$A$1:$A$42,0))</f>
        <v>12</v>
      </c>
      <c r="BO35" s="34">
        <f>INDEX('Point System'!$C$1:$C$42,MATCH(BE35,'Point System'!$A$1:$A$42,0))</f>
        <v>0</v>
      </c>
      <c r="BP35" s="34">
        <f>INDEX('Point System'!$C$1:$C$42,MATCH(BG35,'Point System'!$A$1:$A$42,0))</f>
        <v>3</v>
      </c>
      <c r="BQ35" s="34">
        <f>INDEX('Point System'!$C$1:$C$42,MATCH(BI35,'Point System'!$A$1:$A$42,0))</f>
        <v>2</v>
      </c>
      <c r="BR35" s="34">
        <f>INDEX('Point System'!$C$1:$C$42,MATCH(BK35,'Point System'!$A$1:$A$42,0))</f>
        <v>1</v>
      </c>
      <c r="BS35" s="34">
        <f t="shared" si="67"/>
        <v>18</v>
      </c>
      <c r="BT35" s="34">
        <v>18</v>
      </c>
      <c r="BV35" s="339"/>
      <c r="BW35" s="368"/>
      <c r="BX35" s="366">
        <v>0.5</v>
      </c>
      <c r="BY35" s="340">
        <f t="shared" si="40"/>
        <v>1</v>
      </c>
      <c r="BZ35" s="340">
        <f t="shared" si="41"/>
        <v>0</v>
      </c>
      <c r="CA35" s="340">
        <f t="shared" si="42"/>
        <v>0</v>
      </c>
      <c r="CB35" s="340">
        <f t="shared" si="43"/>
        <v>0</v>
      </c>
      <c r="CC35" s="340">
        <f t="shared" si="44"/>
        <v>0</v>
      </c>
      <c r="CD35" s="340">
        <f t="shared" si="45"/>
        <v>0</v>
      </c>
      <c r="CE35" s="340">
        <f t="shared" si="46"/>
        <v>0</v>
      </c>
      <c r="CF35" s="340">
        <f t="shared" si="47"/>
        <v>1</v>
      </c>
      <c r="CG35" s="340">
        <f t="shared" si="48"/>
        <v>0</v>
      </c>
      <c r="CH35" s="340">
        <f t="shared" si="49"/>
        <v>0</v>
      </c>
      <c r="CI35" s="340">
        <f t="shared" si="50"/>
        <v>0</v>
      </c>
      <c r="CJ35" s="340">
        <f t="shared" si="51"/>
        <v>0</v>
      </c>
      <c r="CK35" s="340">
        <f t="shared" si="52"/>
        <v>0</v>
      </c>
      <c r="CL35" s="340">
        <f t="shared" si="53"/>
        <v>0</v>
      </c>
      <c r="CM35" s="340">
        <f t="shared" si="54"/>
        <v>1</v>
      </c>
      <c r="CN35" s="340">
        <f t="shared" si="55"/>
        <v>0</v>
      </c>
      <c r="CO35" s="340">
        <f t="shared" si="56"/>
        <v>0</v>
      </c>
      <c r="CP35" s="340">
        <f t="shared" si="57"/>
        <v>0</v>
      </c>
      <c r="CQ35" s="340">
        <f t="shared" si="58"/>
        <v>0</v>
      </c>
      <c r="CR35" s="340">
        <f t="shared" si="59"/>
        <v>0</v>
      </c>
      <c r="CS35" s="340">
        <f t="shared" si="60"/>
        <v>0</v>
      </c>
      <c r="CT35" s="340">
        <f t="shared" si="61"/>
        <v>0</v>
      </c>
      <c r="CU35" s="340">
        <f t="shared" si="62"/>
        <v>0</v>
      </c>
      <c r="CV35" s="340">
        <f t="shared" si="63"/>
        <v>0</v>
      </c>
      <c r="CW35" s="340">
        <f t="shared" si="64"/>
        <v>0</v>
      </c>
      <c r="CX35" s="340">
        <f t="shared" si="65"/>
        <v>0</v>
      </c>
      <c r="CY35" s="340">
        <f t="shared" si="66"/>
        <v>0</v>
      </c>
      <c r="CZ35" s="386"/>
      <c r="DA35" s="357"/>
      <c r="DB35" s="364" cm="1">
        <f t="array" ref="DB35">SUMPRODUCT(BY35:CB35*BY$8:CB$8)+SUMPRODUCT(CC35:CE35,CC$8:CE$8)*$BX35*5280+SUMPRODUCT(CF35:CL35,CF$8:CL$8)+SUMPRODUCT(CM35:CQ35,CM$8:CQ$8)*$BX35*5280+SUMPRODUCT(CR35:CY35,CR$8:CY$8)+CZ35</f>
        <v>554400</v>
      </c>
    </row>
    <row r="36" spans="1:106" s="34" customFormat="1" ht="96" customHeight="1" x14ac:dyDescent="0.3">
      <c r="A36" s="399" t="s">
        <v>251</v>
      </c>
      <c r="B36" s="403">
        <f t="shared" si="28"/>
        <v>23</v>
      </c>
      <c r="C36" s="226" t="s">
        <v>252</v>
      </c>
      <c r="D36" s="227" t="s">
        <v>253</v>
      </c>
      <c r="E36" s="228" t="s">
        <v>167</v>
      </c>
      <c r="F36" s="227" t="s">
        <v>254</v>
      </c>
      <c r="G36" s="409" t="s">
        <v>255</v>
      </c>
      <c r="H36" s="376" t="s">
        <v>145</v>
      </c>
      <c r="I36" s="376" t="s">
        <v>137</v>
      </c>
      <c r="J36" s="376" t="s">
        <v>137</v>
      </c>
      <c r="K36" s="376" t="s">
        <v>137</v>
      </c>
      <c r="L36" s="376" t="s">
        <v>137</v>
      </c>
      <c r="M36" s="376" t="s">
        <v>137</v>
      </c>
      <c r="N36" s="376" t="s">
        <v>137</v>
      </c>
      <c r="O36" s="376" t="s">
        <v>137</v>
      </c>
      <c r="P36" s="376" t="s">
        <v>137</v>
      </c>
      <c r="Q36" s="376" t="s">
        <v>137</v>
      </c>
      <c r="R36" s="376" t="s">
        <v>137</v>
      </c>
      <c r="S36" s="376" t="s">
        <v>145</v>
      </c>
      <c r="T36" s="376" t="s">
        <v>137</v>
      </c>
      <c r="U36" s="376" t="s">
        <v>137</v>
      </c>
      <c r="V36" s="376" t="s">
        <v>137</v>
      </c>
      <c r="W36" s="376" t="s">
        <v>137</v>
      </c>
      <c r="X36" s="376" t="s">
        <v>137</v>
      </c>
      <c r="Y36" s="376" t="s">
        <v>137</v>
      </c>
      <c r="Z36" s="376" t="s">
        <v>145</v>
      </c>
      <c r="AA36" s="376" t="s">
        <v>137</v>
      </c>
      <c r="AB36" s="376" t="s">
        <v>137</v>
      </c>
      <c r="AC36" s="376" t="s">
        <v>137</v>
      </c>
      <c r="AD36" s="376" t="s">
        <v>137</v>
      </c>
      <c r="AE36" s="376" t="s">
        <v>137</v>
      </c>
      <c r="AF36" s="376" t="s">
        <v>137</v>
      </c>
      <c r="AG36" s="376" t="s">
        <v>137</v>
      </c>
      <c r="AH36" s="376" t="s">
        <v>137</v>
      </c>
      <c r="AI36" s="376" t="s">
        <v>137</v>
      </c>
      <c r="AJ36" s="376" t="s">
        <v>137</v>
      </c>
      <c r="AK36" s="376" t="s">
        <v>137</v>
      </c>
      <c r="AL36" s="374" t="s">
        <v>137</v>
      </c>
      <c r="AM36" s="376" t="s">
        <v>145</v>
      </c>
      <c r="AN36" s="376" t="s">
        <v>137</v>
      </c>
      <c r="AO36" s="376" t="s">
        <v>137</v>
      </c>
      <c r="AP36" s="376" t="s">
        <v>137</v>
      </c>
      <c r="AQ36" s="376" t="s">
        <v>137</v>
      </c>
      <c r="AR36" s="376" t="s">
        <v>137</v>
      </c>
      <c r="AS36" s="376" t="s">
        <v>137</v>
      </c>
      <c r="AT36" s="376" t="s">
        <v>145</v>
      </c>
      <c r="AU36" s="376" t="s">
        <v>137</v>
      </c>
      <c r="AV36" s="377" t="s">
        <v>146</v>
      </c>
      <c r="AW36" s="378">
        <v>400000</v>
      </c>
      <c r="AX36" s="379"/>
      <c r="AY36" s="380">
        <v>18</v>
      </c>
      <c r="BA36" s="339"/>
      <c r="BB36" s="368"/>
      <c r="BC36" s="372" t="s">
        <v>432</v>
      </c>
      <c r="BD36" s="371"/>
      <c r="BE36" s="372" t="s">
        <v>423</v>
      </c>
      <c r="BF36" s="371"/>
      <c r="BG36" s="372" t="s">
        <v>426</v>
      </c>
      <c r="BH36" s="371"/>
      <c r="BI36" s="372" t="s">
        <v>437</v>
      </c>
      <c r="BJ36" s="371"/>
      <c r="BK36" s="372" t="s">
        <v>434</v>
      </c>
      <c r="BL36" s="373"/>
      <c r="BN36" s="34">
        <f>INDEX('Point System'!$C$1:$C$42,MATCH(BC36,'Point System'!$A$1:$A$42,0))</f>
        <v>5</v>
      </c>
      <c r="BO36" s="34">
        <f>INDEX('Point System'!$C$1:$C$42,MATCH(BE36,'Point System'!$A$1:$A$42,0))</f>
        <v>5</v>
      </c>
      <c r="BP36" s="34">
        <f>INDEX('Point System'!$C$1:$C$42,MATCH(BG36,'Point System'!$A$1:$A$42,0))</f>
        <v>3</v>
      </c>
      <c r="BQ36" s="34">
        <f>INDEX('Point System'!$C$1:$C$42,MATCH(BI36,'Point System'!$A$1:$A$42,0))</f>
        <v>3</v>
      </c>
      <c r="BR36" s="34">
        <f>INDEX('Point System'!$C$1:$C$42,MATCH(BK36,'Point System'!$A$1:$A$42,0))</f>
        <v>1</v>
      </c>
      <c r="BS36" s="34">
        <f t="shared" si="67"/>
        <v>17</v>
      </c>
      <c r="BT36" s="34">
        <v>17</v>
      </c>
      <c r="BV36" s="339"/>
      <c r="BW36" s="368"/>
      <c r="BX36" s="366">
        <v>1</v>
      </c>
      <c r="BY36" s="340">
        <f t="shared" si="40"/>
        <v>0</v>
      </c>
      <c r="BZ36" s="340">
        <f t="shared" si="41"/>
        <v>0</v>
      </c>
      <c r="CA36" s="340">
        <f t="shared" si="42"/>
        <v>0</v>
      </c>
      <c r="CB36" s="340">
        <f t="shared" si="43"/>
        <v>0</v>
      </c>
      <c r="CC36" s="340">
        <f t="shared" si="44"/>
        <v>0</v>
      </c>
      <c r="CD36" s="340">
        <f t="shared" si="45"/>
        <v>0</v>
      </c>
      <c r="CE36" s="340">
        <f t="shared" si="46"/>
        <v>0</v>
      </c>
      <c r="CF36" s="340">
        <f t="shared" si="47"/>
        <v>1</v>
      </c>
      <c r="CG36" s="340">
        <f t="shared" si="48"/>
        <v>0</v>
      </c>
      <c r="CH36" s="340">
        <f t="shared" si="49"/>
        <v>0</v>
      </c>
      <c r="CI36" s="340">
        <f t="shared" si="50"/>
        <v>0</v>
      </c>
      <c r="CJ36" s="340">
        <f t="shared" si="51"/>
        <v>0</v>
      </c>
      <c r="CK36" s="340">
        <f t="shared" si="52"/>
        <v>0</v>
      </c>
      <c r="CL36" s="340">
        <f t="shared" si="53"/>
        <v>0</v>
      </c>
      <c r="CM36" s="340">
        <f t="shared" si="54"/>
        <v>1</v>
      </c>
      <c r="CN36" s="340">
        <f t="shared" si="55"/>
        <v>0</v>
      </c>
      <c r="CO36" s="340">
        <f t="shared" si="56"/>
        <v>0</v>
      </c>
      <c r="CP36" s="340">
        <f t="shared" si="57"/>
        <v>0</v>
      </c>
      <c r="CQ36" s="340">
        <f t="shared" si="58"/>
        <v>0</v>
      </c>
      <c r="CR36" s="340">
        <f t="shared" si="59"/>
        <v>0</v>
      </c>
      <c r="CS36" s="340">
        <f t="shared" si="60"/>
        <v>0</v>
      </c>
      <c r="CT36" s="340">
        <f t="shared" si="61"/>
        <v>0</v>
      </c>
      <c r="CU36" s="340">
        <f t="shared" si="62"/>
        <v>0</v>
      </c>
      <c r="CV36" s="340">
        <f t="shared" si="63"/>
        <v>0</v>
      </c>
      <c r="CW36" s="340">
        <f t="shared" si="64"/>
        <v>0</v>
      </c>
      <c r="CX36" s="340">
        <f t="shared" si="65"/>
        <v>0</v>
      </c>
      <c r="CY36" s="340">
        <f t="shared" si="66"/>
        <v>0</v>
      </c>
      <c r="CZ36" s="386"/>
      <c r="DA36" s="357"/>
      <c r="DB36" s="364" cm="1">
        <f t="array" ref="DB36">SUMPRODUCT(BY36:CB36*BY$8:CB$8)+SUMPRODUCT(CC36:CE36,CC$8:CE$8)*$BX36*5280+SUMPRODUCT(CF36:CL36,CF$8:CL$8)+SUMPRODUCT(CM36:CQ36,CM$8:CQ$8)*$BX36*5280+SUMPRODUCT(CR36:CY36,CR$8:CY$8)+CZ36</f>
        <v>1108800</v>
      </c>
    </row>
    <row r="37" spans="1:106" s="34" customFormat="1" ht="80.25" customHeight="1" x14ac:dyDescent="0.3">
      <c r="A37" s="399" t="s">
        <v>256</v>
      </c>
      <c r="B37" s="403">
        <f t="shared" si="28"/>
        <v>24</v>
      </c>
      <c r="C37" s="226" t="s">
        <v>257</v>
      </c>
      <c r="D37" s="227" t="s">
        <v>258</v>
      </c>
      <c r="E37" s="228" t="s">
        <v>167</v>
      </c>
      <c r="F37" s="227" t="s">
        <v>259</v>
      </c>
      <c r="G37" s="409" t="s">
        <v>260</v>
      </c>
      <c r="H37" s="376" t="s">
        <v>145</v>
      </c>
      <c r="I37" s="376" t="s">
        <v>137</v>
      </c>
      <c r="J37" s="376" t="s">
        <v>137</v>
      </c>
      <c r="K37" s="376" t="s">
        <v>137</v>
      </c>
      <c r="L37" s="376" t="s">
        <v>137</v>
      </c>
      <c r="M37" s="376" t="s">
        <v>137</v>
      </c>
      <c r="N37" s="376" t="s">
        <v>137</v>
      </c>
      <c r="O37" s="376" t="s">
        <v>137</v>
      </c>
      <c r="P37" s="376" t="s">
        <v>137</v>
      </c>
      <c r="Q37" s="376" t="s">
        <v>137</v>
      </c>
      <c r="R37" s="376" t="s">
        <v>137</v>
      </c>
      <c r="S37" s="376" t="s">
        <v>145</v>
      </c>
      <c r="T37" s="376" t="s">
        <v>137</v>
      </c>
      <c r="U37" s="376" t="s">
        <v>137</v>
      </c>
      <c r="V37" s="376" t="s">
        <v>137</v>
      </c>
      <c r="W37" s="376" t="s">
        <v>137</v>
      </c>
      <c r="X37" s="376" t="s">
        <v>137</v>
      </c>
      <c r="Y37" s="376" t="s">
        <v>137</v>
      </c>
      <c r="Z37" s="376" t="s">
        <v>145</v>
      </c>
      <c r="AA37" s="376" t="s">
        <v>137</v>
      </c>
      <c r="AB37" s="376" t="s">
        <v>137</v>
      </c>
      <c r="AC37" s="376" t="s">
        <v>137</v>
      </c>
      <c r="AD37" s="376" t="s">
        <v>137</v>
      </c>
      <c r="AE37" s="376" t="s">
        <v>137</v>
      </c>
      <c r="AF37" s="376" t="s">
        <v>137</v>
      </c>
      <c r="AG37" s="376" t="s">
        <v>137</v>
      </c>
      <c r="AH37" s="376" t="s">
        <v>137</v>
      </c>
      <c r="AI37" s="376" t="s">
        <v>137</v>
      </c>
      <c r="AJ37" s="376" t="s">
        <v>137</v>
      </c>
      <c r="AK37" s="374" t="s">
        <v>137</v>
      </c>
      <c r="AL37" s="374" t="s">
        <v>137</v>
      </c>
      <c r="AM37" s="376" t="s">
        <v>145</v>
      </c>
      <c r="AN37" s="376" t="s">
        <v>137</v>
      </c>
      <c r="AO37" s="376" t="s">
        <v>137</v>
      </c>
      <c r="AP37" s="376" t="s">
        <v>137</v>
      </c>
      <c r="AQ37" s="376" t="s">
        <v>137</v>
      </c>
      <c r="AR37" s="376" t="s">
        <v>137</v>
      </c>
      <c r="AS37" s="376" t="s">
        <v>137</v>
      </c>
      <c r="AT37" s="376" t="s">
        <v>145</v>
      </c>
      <c r="AU37" s="376" t="s">
        <v>137</v>
      </c>
      <c r="AV37" s="377" t="s">
        <v>195</v>
      </c>
      <c r="AW37" s="378">
        <v>100000</v>
      </c>
      <c r="AX37" s="379"/>
      <c r="AY37" s="380">
        <v>3</v>
      </c>
      <c r="BA37" s="339"/>
      <c r="BB37" s="368"/>
      <c r="BC37" s="372" t="s">
        <v>436</v>
      </c>
      <c r="BD37" s="371"/>
      <c r="BE37" s="372" t="s">
        <v>423</v>
      </c>
      <c r="BF37" s="371"/>
      <c r="BG37" s="372" t="s">
        <v>428</v>
      </c>
      <c r="BH37" s="371"/>
      <c r="BI37" s="372" t="s">
        <v>433</v>
      </c>
      <c r="BJ37" s="371"/>
      <c r="BK37" s="372" t="s">
        <v>434</v>
      </c>
      <c r="BL37" s="373"/>
      <c r="BN37" s="34">
        <f>INDEX('Point System'!$C$1:$C$42,MATCH(BC37,'Point System'!$A$1:$A$42,0))</f>
        <v>8</v>
      </c>
      <c r="BO37" s="34">
        <f>INDEX('Point System'!$C$1:$C$42,MATCH(BE37,'Point System'!$A$1:$A$42,0))</f>
        <v>5</v>
      </c>
      <c r="BP37" s="34">
        <f>INDEX('Point System'!$C$1:$C$42,MATCH(BG37,'Point System'!$A$1:$A$42,0))</f>
        <v>1</v>
      </c>
      <c r="BQ37" s="34">
        <f>INDEX('Point System'!$C$1:$C$42,MATCH(BI37,'Point System'!$A$1:$A$42,0))</f>
        <v>2</v>
      </c>
      <c r="BR37" s="34">
        <f>INDEX('Point System'!$C$1:$C$42,MATCH(BK37,'Point System'!$A$1:$A$42,0))</f>
        <v>1</v>
      </c>
      <c r="BS37" s="34">
        <f t="shared" si="67"/>
        <v>17</v>
      </c>
      <c r="BT37" s="34">
        <v>17</v>
      </c>
      <c r="BV37" s="339"/>
      <c r="BW37" s="368"/>
      <c r="BX37" s="366">
        <v>0.1</v>
      </c>
      <c r="BY37" s="340">
        <f t="shared" si="40"/>
        <v>0</v>
      </c>
      <c r="BZ37" s="340">
        <f t="shared" si="41"/>
        <v>0</v>
      </c>
      <c r="CA37" s="340">
        <f t="shared" si="42"/>
        <v>0</v>
      </c>
      <c r="CB37" s="340">
        <f t="shared" si="43"/>
        <v>0</v>
      </c>
      <c r="CC37" s="340">
        <f t="shared" si="44"/>
        <v>0</v>
      </c>
      <c r="CD37" s="340">
        <f t="shared" si="45"/>
        <v>0</v>
      </c>
      <c r="CE37" s="340">
        <f t="shared" si="46"/>
        <v>0</v>
      </c>
      <c r="CF37" s="340">
        <f t="shared" si="47"/>
        <v>1</v>
      </c>
      <c r="CG37" s="340">
        <f t="shared" si="48"/>
        <v>0</v>
      </c>
      <c r="CH37" s="340">
        <f t="shared" si="49"/>
        <v>0</v>
      </c>
      <c r="CI37" s="340">
        <f t="shared" si="50"/>
        <v>0</v>
      </c>
      <c r="CJ37" s="340">
        <f t="shared" si="51"/>
        <v>0</v>
      </c>
      <c r="CK37" s="340">
        <f t="shared" si="52"/>
        <v>0</v>
      </c>
      <c r="CL37" s="340">
        <f t="shared" si="53"/>
        <v>0</v>
      </c>
      <c r="CM37" s="340">
        <f t="shared" si="54"/>
        <v>1</v>
      </c>
      <c r="CN37" s="340">
        <f t="shared" si="55"/>
        <v>0</v>
      </c>
      <c r="CO37" s="340">
        <f t="shared" si="56"/>
        <v>0</v>
      </c>
      <c r="CP37" s="340">
        <f t="shared" si="57"/>
        <v>0</v>
      </c>
      <c r="CQ37" s="340">
        <f t="shared" si="58"/>
        <v>0</v>
      </c>
      <c r="CR37" s="340">
        <f t="shared" si="59"/>
        <v>0</v>
      </c>
      <c r="CS37" s="340">
        <f t="shared" si="60"/>
        <v>0</v>
      </c>
      <c r="CT37" s="340">
        <f t="shared" si="61"/>
        <v>0</v>
      </c>
      <c r="CU37" s="340">
        <f t="shared" si="62"/>
        <v>0</v>
      </c>
      <c r="CV37" s="340">
        <f t="shared" si="63"/>
        <v>0</v>
      </c>
      <c r="CW37" s="340">
        <f t="shared" si="64"/>
        <v>0</v>
      </c>
      <c r="CX37" s="340">
        <f t="shared" si="65"/>
        <v>0</v>
      </c>
      <c r="CY37" s="340">
        <f t="shared" si="66"/>
        <v>0</v>
      </c>
      <c r="CZ37" s="386"/>
      <c r="DA37" s="357"/>
      <c r="DB37" s="364" cm="1">
        <f t="array" ref="DB37">SUMPRODUCT(BY37:CB37*BY$8:CB$8)+SUMPRODUCT(CC37:CE37,CC$8:CE$8)*$BX37*5280+SUMPRODUCT(CF37:CL37,CF$8:CL$8)+SUMPRODUCT(CM37:CQ37,CM$8:CQ$8)*$BX37*5280+SUMPRODUCT(CR37:CY37,CR$8:CY$8)+CZ37</f>
        <v>110880</v>
      </c>
    </row>
    <row r="38" spans="1:106" s="34" customFormat="1" ht="81.75" customHeight="1" x14ac:dyDescent="0.3">
      <c r="A38" s="399" t="s">
        <v>261</v>
      </c>
      <c r="B38" s="403">
        <f t="shared" si="28"/>
        <v>25</v>
      </c>
      <c r="C38" s="226" t="s">
        <v>262</v>
      </c>
      <c r="D38" s="227" t="s">
        <v>263</v>
      </c>
      <c r="E38" s="228" t="s">
        <v>167</v>
      </c>
      <c r="F38" s="227"/>
      <c r="G38" s="409" t="s">
        <v>264</v>
      </c>
      <c r="H38" s="376" t="s">
        <v>145</v>
      </c>
      <c r="I38" s="376" t="s">
        <v>137</v>
      </c>
      <c r="J38" s="376" t="s">
        <v>137</v>
      </c>
      <c r="K38" s="376" t="s">
        <v>137</v>
      </c>
      <c r="L38" s="376" t="s">
        <v>137</v>
      </c>
      <c r="M38" s="376" t="s">
        <v>137</v>
      </c>
      <c r="N38" s="376" t="s">
        <v>137</v>
      </c>
      <c r="O38" s="376" t="s">
        <v>137</v>
      </c>
      <c r="P38" s="376" t="s">
        <v>137</v>
      </c>
      <c r="Q38" s="376" t="s">
        <v>137</v>
      </c>
      <c r="R38" s="376" t="s">
        <v>137</v>
      </c>
      <c r="S38" s="376" t="s">
        <v>137</v>
      </c>
      <c r="T38" s="376" t="s">
        <v>137</v>
      </c>
      <c r="U38" s="376" t="s">
        <v>137</v>
      </c>
      <c r="V38" s="376" t="s">
        <v>137</v>
      </c>
      <c r="W38" s="376" t="s">
        <v>137</v>
      </c>
      <c r="X38" s="376" t="s">
        <v>137</v>
      </c>
      <c r="Y38" s="376" t="s">
        <v>145</v>
      </c>
      <c r="Z38" s="376" t="s">
        <v>137</v>
      </c>
      <c r="AA38" s="376" t="s">
        <v>137</v>
      </c>
      <c r="AB38" s="376" t="s">
        <v>137</v>
      </c>
      <c r="AC38" s="376" t="s">
        <v>137</v>
      </c>
      <c r="AD38" s="376" t="s">
        <v>137</v>
      </c>
      <c r="AE38" s="376" t="s">
        <v>137</v>
      </c>
      <c r="AF38" s="376" t="s">
        <v>137</v>
      </c>
      <c r="AG38" s="376" t="s">
        <v>137</v>
      </c>
      <c r="AH38" s="376" t="s">
        <v>137</v>
      </c>
      <c r="AI38" s="376" t="s">
        <v>137</v>
      </c>
      <c r="AJ38" s="376" t="s">
        <v>137</v>
      </c>
      <c r="AK38" s="376" t="s">
        <v>137</v>
      </c>
      <c r="AL38" s="374" t="s">
        <v>137</v>
      </c>
      <c r="AM38" s="376" t="s">
        <v>137</v>
      </c>
      <c r="AN38" s="376" t="s">
        <v>137</v>
      </c>
      <c r="AO38" s="376" t="s">
        <v>137</v>
      </c>
      <c r="AP38" s="376" t="s">
        <v>137</v>
      </c>
      <c r="AQ38" s="376" t="s">
        <v>137</v>
      </c>
      <c r="AR38" s="376" t="s">
        <v>137</v>
      </c>
      <c r="AS38" s="376" t="s">
        <v>137</v>
      </c>
      <c r="AT38" s="376" t="s">
        <v>145</v>
      </c>
      <c r="AU38" s="376" t="s">
        <v>137</v>
      </c>
      <c r="AV38" s="377" t="s">
        <v>190</v>
      </c>
      <c r="AW38" s="378">
        <v>5000</v>
      </c>
      <c r="AX38" s="379"/>
      <c r="AY38" s="380">
        <v>1</v>
      </c>
      <c r="AZ38" s="14"/>
      <c r="BA38" s="338"/>
      <c r="BB38" s="14"/>
      <c r="BC38" s="406" t="s">
        <v>432</v>
      </c>
      <c r="BD38" s="407"/>
      <c r="BE38" s="406" t="s">
        <v>423</v>
      </c>
      <c r="BF38" s="407"/>
      <c r="BG38" s="406" t="s">
        <v>426</v>
      </c>
      <c r="BH38" s="407"/>
      <c r="BI38" s="406" t="s">
        <v>437</v>
      </c>
      <c r="BJ38" s="407"/>
      <c r="BK38" s="406" t="s">
        <v>434</v>
      </c>
      <c r="BL38" s="408"/>
      <c r="BN38" s="34">
        <f>INDEX('[2]Point System'!$C$1:$C$42,MATCH(BC38,'[2]Point System'!$A$1:$A$42,0))</f>
        <v>5</v>
      </c>
      <c r="BO38" s="34">
        <f>INDEX('[2]Point System'!$C$1:$C$42,MATCH(BE38,'[2]Point System'!$A$1:$A$42,0))</f>
        <v>5</v>
      </c>
      <c r="BP38" s="34">
        <f>INDEX('[2]Point System'!$C$1:$C$42,MATCH(BG38,'[2]Point System'!$A$1:$A$42,0))</f>
        <v>3</v>
      </c>
      <c r="BQ38" s="34">
        <f>INDEX('[2]Point System'!$C$1:$C$42,MATCH(BI38,'[2]Point System'!$A$1:$A$42,0))</f>
        <v>3</v>
      </c>
      <c r="BR38" s="34">
        <f>INDEX('[2]Point System'!$C$1:$C$42,MATCH(BK38,'[2]Point System'!$A$1:$A$42,0))</f>
        <v>1</v>
      </c>
      <c r="BS38" s="34">
        <f t="shared" ref="BS38" si="68">SUM(BN38:BR38)</f>
        <v>17</v>
      </c>
      <c r="BT38" s="34">
        <v>17</v>
      </c>
      <c r="BV38" s="339"/>
      <c r="BW38" s="368"/>
      <c r="BX38" s="366">
        <v>0.5</v>
      </c>
      <c r="BY38" s="340">
        <f t="shared" si="40"/>
        <v>0</v>
      </c>
      <c r="BZ38" s="340">
        <f t="shared" si="41"/>
        <v>0</v>
      </c>
      <c r="CA38" s="340">
        <f t="shared" si="42"/>
        <v>0</v>
      </c>
      <c r="CB38" s="340">
        <f t="shared" si="43"/>
        <v>0</v>
      </c>
      <c r="CC38" s="340">
        <f t="shared" si="44"/>
        <v>0</v>
      </c>
      <c r="CD38" s="340">
        <f t="shared" si="45"/>
        <v>0</v>
      </c>
      <c r="CE38" s="340">
        <f t="shared" si="46"/>
        <v>0</v>
      </c>
      <c r="CF38" s="340">
        <f t="shared" si="47"/>
        <v>0</v>
      </c>
      <c r="CG38" s="340">
        <f t="shared" si="48"/>
        <v>0</v>
      </c>
      <c r="CH38" s="340">
        <f t="shared" si="49"/>
        <v>0</v>
      </c>
      <c r="CI38" s="340">
        <f t="shared" si="50"/>
        <v>0</v>
      </c>
      <c r="CJ38" s="340">
        <f t="shared" si="51"/>
        <v>0</v>
      </c>
      <c r="CK38" s="340">
        <f t="shared" si="52"/>
        <v>0</v>
      </c>
      <c r="CL38" s="340">
        <f t="shared" si="53"/>
        <v>1</v>
      </c>
      <c r="CM38" s="340">
        <f t="shared" si="54"/>
        <v>0</v>
      </c>
      <c r="CN38" s="340">
        <f t="shared" si="55"/>
        <v>0</v>
      </c>
      <c r="CO38" s="340">
        <f t="shared" si="56"/>
        <v>0</v>
      </c>
      <c r="CP38" s="340">
        <f t="shared" si="57"/>
        <v>0</v>
      </c>
      <c r="CQ38" s="340">
        <f t="shared" si="58"/>
        <v>0</v>
      </c>
      <c r="CR38" s="340">
        <f t="shared" si="59"/>
        <v>0</v>
      </c>
      <c r="CS38" s="340">
        <f t="shared" si="60"/>
        <v>0</v>
      </c>
      <c r="CT38" s="340">
        <f t="shared" si="61"/>
        <v>0</v>
      </c>
      <c r="CU38" s="340">
        <f t="shared" si="62"/>
        <v>0</v>
      </c>
      <c r="CV38" s="340">
        <f t="shared" si="63"/>
        <v>0</v>
      </c>
      <c r="CW38" s="340">
        <f t="shared" si="64"/>
        <v>0</v>
      </c>
      <c r="CX38" s="340">
        <f t="shared" si="65"/>
        <v>0</v>
      </c>
      <c r="CY38" s="340">
        <f t="shared" si="66"/>
        <v>0</v>
      </c>
      <c r="CZ38" s="386"/>
      <c r="DA38" s="357"/>
      <c r="DB38" s="364" cm="1">
        <f t="array" ref="DB38">SUMPRODUCT(BY38:CB38*BY$8:CB$8)+SUMPRODUCT(CC38:CE38,CC$8:CE$8)*$BX38*5280+SUMPRODUCT(CF38:CL38,CF$8:CL$8)+SUMPRODUCT(CM38:CQ38,CM$8:CQ$8)*$BX38*5280+SUMPRODUCT(CR38:CY38,CR$8:CY$8)+CZ38</f>
        <v>0</v>
      </c>
    </row>
    <row r="39" spans="1:106" s="34" customFormat="1" ht="70.5" customHeight="1" x14ac:dyDescent="0.3">
      <c r="A39" s="399" t="s">
        <v>265</v>
      </c>
      <c r="B39" s="403">
        <f t="shared" si="28"/>
        <v>26</v>
      </c>
      <c r="C39" s="226" t="s">
        <v>266</v>
      </c>
      <c r="D39" s="227" t="s">
        <v>267</v>
      </c>
      <c r="E39" s="228" t="s">
        <v>167</v>
      </c>
      <c r="F39" s="227" t="s">
        <v>268</v>
      </c>
      <c r="G39" s="409" t="s">
        <v>269</v>
      </c>
      <c r="H39" s="376" t="s">
        <v>145</v>
      </c>
      <c r="I39" s="376" t="s">
        <v>137</v>
      </c>
      <c r="J39" s="376" t="s">
        <v>137</v>
      </c>
      <c r="K39" s="376" t="s">
        <v>137</v>
      </c>
      <c r="L39" s="376" t="s">
        <v>137</v>
      </c>
      <c r="M39" s="376" t="s">
        <v>137</v>
      </c>
      <c r="N39" s="376" t="s">
        <v>137</v>
      </c>
      <c r="O39" s="376" t="s">
        <v>137</v>
      </c>
      <c r="P39" s="376" t="s">
        <v>137</v>
      </c>
      <c r="Q39" s="376" t="s">
        <v>137</v>
      </c>
      <c r="R39" s="376" t="s">
        <v>137</v>
      </c>
      <c r="S39" s="376" t="s">
        <v>145</v>
      </c>
      <c r="T39" s="376" t="s">
        <v>137</v>
      </c>
      <c r="U39" s="376" t="s">
        <v>137</v>
      </c>
      <c r="V39" s="376" t="s">
        <v>137</v>
      </c>
      <c r="W39" s="376" t="s">
        <v>137</v>
      </c>
      <c r="X39" s="376" t="s">
        <v>137</v>
      </c>
      <c r="Y39" s="376" t="s">
        <v>145</v>
      </c>
      <c r="Z39" s="376" t="s">
        <v>145</v>
      </c>
      <c r="AA39" s="376" t="s">
        <v>137</v>
      </c>
      <c r="AB39" s="376" t="s">
        <v>137</v>
      </c>
      <c r="AC39" s="376" t="s">
        <v>137</v>
      </c>
      <c r="AD39" s="376" t="s">
        <v>137</v>
      </c>
      <c r="AE39" s="376" t="s">
        <v>137</v>
      </c>
      <c r="AF39" s="376" t="s">
        <v>137</v>
      </c>
      <c r="AG39" s="376" t="s">
        <v>137</v>
      </c>
      <c r="AH39" s="376" t="s">
        <v>137</v>
      </c>
      <c r="AI39" s="376" t="s">
        <v>137</v>
      </c>
      <c r="AJ39" s="376" t="s">
        <v>137</v>
      </c>
      <c r="AK39" s="376" t="s">
        <v>137</v>
      </c>
      <c r="AL39" s="374" t="s">
        <v>137</v>
      </c>
      <c r="AM39" s="376" t="s">
        <v>145</v>
      </c>
      <c r="AN39" s="376" t="s">
        <v>137</v>
      </c>
      <c r="AO39" s="376" t="s">
        <v>137</v>
      </c>
      <c r="AP39" s="376" t="s">
        <v>137</v>
      </c>
      <c r="AQ39" s="376" t="s">
        <v>135</v>
      </c>
      <c r="AR39" s="376" t="s">
        <v>137</v>
      </c>
      <c r="AS39" s="376" t="s">
        <v>137</v>
      </c>
      <c r="AT39" s="376" t="s">
        <v>145</v>
      </c>
      <c r="AU39" s="376" t="s">
        <v>137</v>
      </c>
      <c r="AV39" s="377" t="s">
        <v>146</v>
      </c>
      <c r="AW39" s="378">
        <v>400000</v>
      </c>
      <c r="AX39" s="379"/>
      <c r="AY39" s="380">
        <v>12</v>
      </c>
      <c r="AZ39" s="14"/>
      <c r="BA39" s="338"/>
      <c r="BB39" s="130"/>
      <c r="BC39" s="372" t="s">
        <v>432</v>
      </c>
      <c r="BD39" s="371"/>
      <c r="BE39" s="372" t="s">
        <v>423</v>
      </c>
      <c r="BF39" s="371"/>
      <c r="BG39" s="372" t="s">
        <v>426</v>
      </c>
      <c r="BH39" s="371"/>
      <c r="BI39" s="372" t="s">
        <v>437</v>
      </c>
      <c r="BJ39" s="371"/>
      <c r="BK39" s="372" t="s">
        <v>434</v>
      </c>
      <c r="BL39" s="373"/>
      <c r="BN39" s="34">
        <f>INDEX('Point System'!$C$1:$C$42,MATCH(BC39,'Point System'!$A$1:$A$42,0))</f>
        <v>5</v>
      </c>
      <c r="BO39" s="34">
        <f>INDEX('Point System'!$C$1:$C$42,MATCH(BE39,'Point System'!$A$1:$A$42,0))</f>
        <v>5</v>
      </c>
      <c r="BP39" s="34">
        <f>INDEX('Point System'!$C$1:$C$42,MATCH(BG39,'Point System'!$A$1:$A$42,0))</f>
        <v>3</v>
      </c>
      <c r="BQ39" s="34">
        <f>INDEX('Point System'!$C$1:$C$42,MATCH(BI39,'Point System'!$A$1:$A$42,0))</f>
        <v>3</v>
      </c>
      <c r="BR39" s="34">
        <f>INDEX('Point System'!$C$1:$C$42,MATCH(BK39,'Point System'!$A$1:$A$42,0))</f>
        <v>1</v>
      </c>
      <c r="BS39" s="34">
        <f t="shared" si="67"/>
        <v>17</v>
      </c>
      <c r="BT39" s="34">
        <v>17</v>
      </c>
      <c r="BV39" s="339"/>
      <c r="BW39" s="368"/>
      <c r="BX39" s="366">
        <v>0.5</v>
      </c>
      <c r="BY39" s="340">
        <f t="shared" si="40"/>
        <v>0</v>
      </c>
      <c r="BZ39" s="340">
        <f t="shared" si="41"/>
        <v>0</v>
      </c>
      <c r="CA39" s="340">
        <f t="shared" si="42"/>
        <v>0</v>
      </c>
      <c r="CB39" s="340">
        <f t="shared" si="43"/>
        <v>0</v>
      </c>
      <c r="CC39" s="340">
        <f t="shared" si="44"/>
        <v>0</v>
      </c>
      <c r="CD39" s="340">
        <f t="shared" si="45"/>
        <v>0</v>
      </c>
      <c r="CE39" s="340">
        <f t="shared" si="46"/>
        <v>0</v>
      </c>
      <c r="CF39" s="340">
        <f t="shared" si="47"/>
        <v>1</v>
      </c>
      <c r="CG39" s="340">
        <f t="shared" si="48"/>
        <v>0</v>
      </c>
      <c r="CH39" s="340">
        <f t="shared" si="49"/>
        <v>0</v>
      </c>
      <c r="CI39" s="340">
        <f t="shared" si="50"/>
        <v>0</v>
      </c>
      <c r="CJ39" s="340">
        <f t="shared" si="51"/>
        <v>0</v>
      </c>
      <c r="CK39" s="340">
        <f t="shared" si="52"/>
        <v>0</v>
      </c>
      <c r="CL39" s="340">
        <f t="shared" si="53"/>
        <v>1</v>
      </c>
      <c r="CM39" s="340">
        <f t="shared" si="54"/>
        <v>1</v>
      </c>
      <c r="CN39" s="340">
        <f t="shared" si="55"/>
        <v>0</v>
      </c>
      <c r="CO39" s="340">
        <f t="shared" si="56"/>
        <v>0</v>
      </c>
      <c r="CP39" s="340">
        <f t="shared" si="57"/>
        <v>0</v>
      </c>
      <c r="CQ39" s="340">
        <f t="shared" si="58"/>
        <v>0</v>
      </c>
      <c r="CR39" s="340">
        <f t="shared" si="59"/>
        <v>0</v>
      </c>
      <c r="CS39" s="340">
        <f t="shared" si="60"/>
        <v>0</v>
      </c>
      <c r="CT39" s="340">
        <f t="shared" si="61"/>
        <v>0</v>
      </c>
      <c r="CU39" s="340">
        <f t="shared" si="62"/>
        <v>0</v>
      </c>
      <c r="CV39" s="340">
        <f t="shared" si="63"/>
        <v>0</v>
      </c>
      <c r="CW39" s="340">
        <f t="shared" si="64"/>
        <v>0</v>
      </c>
      <c r="CX39" s="340">
        <f t="shared" si="65"/>
        <v>0</v>
      </c>
      <c r="CY39" s="340">
        <f t="shared" si="66"/>
        <v>0</v>
      </c>
      <c r="CZ39" s="386"/>
      <c r="DA39" s="357"/>
      <c r="DB39" s="364" cm="1">
        <f t="array" ref="DB39">SUMPRODUCT(BY39:CB39*BY$8:CB$8)+SUMPRODUCT(CC39:CE39,CC$8:CE$8)*$BX39*5280+SUMPRODUCT(CF39:CL39,CF$8:CL$8)+SUMPRODUCT(CM39:CQ39,CM$8:CQ$8)*$BX39*5280+SUMPRODUCT(CR39:CY39,CR$8:CY$8)+CZ39</f>
        <v>554400</v>
      </c>
    </row>
    <row r="40" spans="1:106" s="34" customFormat="1" ht="107.25" customHeight="1" x14ac:dyDescent="0.3">
      <c r="A40" s="399" t="s">
        <v>270</v>
      </c>
      <c r="B40" s="403">
        <f t="shared" si="28"/>
        <v>27</v>
      </c>
      <c r="C40" s="226" t="s">
        <v>271</v>
      </c>
      <c r="D40" s="227" t="s">
        <v>272</v>
      </c>
      <c r="E40" s="228" t="s">
        <v>167</v>
      </c>
      <c r="F40" s="227" t="s">
        <v>273</v>
      </c>
      <c r="G40" s="409" t="s">
        <v>274</v>
      </c>
      <c r="H40" s="376" t="s">
        <v>145</v>
      </c>
      <c r="I40" s="376" t="s">
        <v>145</v>
      </c>
      <c r="J40" s="376" t="s">
        <v>137</v>
      </c>
      <c r="K40" s="376" t="s">
        <v>145</v>
      </c>
      <c r="L40" s="376" t="s">
        <v>137</v>
      </c>
      <c r="M40" s="376" t="s">
        <v>137</v>
      </c>
      <c r="N40" s="376" t="s">
        <v>137</v>
      </c>
      <c r="O40" s="376" t="s">
        <v>137</v>
      </c>
      <c r="P40" s="376" t="s">
        <v>137</v>
      </c>
      <c r="Q40" s="376" t="s">
        <v>137</v>
      </c>
      <c r="R40" s="376" t="s">
        <v>137</v>
      </c>
      <c r="S40" s="376" t="s">
        <v>137</v>
      </c>
      <c r="T40" s="376" t="s">
        <v>137</v>
      </c>
      <c r="U40" s="376" t="s">
        <v>145</v>
      </c>
      <c r="V40" s="376" t="s">
        <v>137</v>
      </c>
      <c r="W40" s="376" t="s">
        <v>137</v>
      </c>
      <c r="X40" s="376" t="s">
        <v>137</v>
      </c>
      <c r="Y40" s="376" t="s">
        <v>137</v>
      </c>
      <c r="Z40" s="376" t="s">
        <v>137</v>
      </c>
      <c r="AA40" s="376" t="s">
        <v>137</v>
      </c>
      <c r="AB40" s="376" t="s">
        <v>137</v>
      </c>
      <c r="AC40" s="376" t="s">
        <v>137</v>
      </c>
      <c r="AD40" s="376" t="s">
        <v>137</v>
      </c>
      <c r="AE40" s="376" t="s">
        <v>137</v>
      </c>
      <c r="AF40" s="376" t="s">
        <v>137</v>
      </c>
      <c r="AG40" s="376" t="s">
        <v>137</v>
      </c>
      <c r="AH40" s="376" t="s">
        <v>137</v>
      </c>
      <c r="AI40" s="376" t="s">
        <v>137</v>
      </c>
      <c r="AJ40" s="376" t="s">
        <v>137</v>
      </c>
      <c r="AK40" s="376" t="s">
        <v>137</v>
      </c>
      <c r="AL40" s="374" t="s">
        <v>137</v>
      </c>
      <c r="AM40" s="376" t="s">
        <v>137</v>
      </c>
      <c r="AN40" s="376" t="s">
        <v>137</v>
      </c>
      <c r="AO40" s="376" t="s">
        <v>137</v>
      </c>
      <c r="AP40" s="376" t="s">
        <v>137</v>
      </c>
      <c r="AQ40" s="376" t="s">
        <v>137</v>
      </c>
      <c r="AR40" s="376" t="s">
        <v>145</v>
      </c>
      <c r="AS40" s="376" t="s">
        <v>145</v>
      </c>
      <c r="AT40" s="376" t="s">
        <v>137</v>
      </c>
      <c r="AU40" s="376" t="s">
        <v>137</v>
      </c>
      <c r="AV40" s="377" t="s">
        <v>190</v>
      </c>
      <c r="AW40" s="378">
        <v>25000</v>
      </c>
      <c r="AX40" s="379"/>
      <c r="AY40" s="380">
        <v>3</v>
      </c>
      <c r="BA40" s="339"/>
      <c r="BB40" s="368"/>
      <c r="BC40" s="372" t="s">
        <v>432</v>
      </c>
      <c r="BD40" s="371"/>
      <c r="BE40" s="372" t="s">
        <v>423</v>
      </c>
      <c r="BF40" s="371"/>
      <c r="BG40" s="372" t="s">
        <v>426</v>
      </c>
      <c r="BH40" s="371"/>
      <c r="BI40" s="372" t="s">
        <v>437</v>
      </c>
      <c r="BJ40" s="371"/>
      <c r="BK40" s="372" t="s">
        <v>434</v>
      </c>
      <c r="BL40" s="373"/>
      <c r="BN40" s="34">
        <f>INDEX('Point System'!$C$1:$C$42,MATCH(BC40,'Point System'!$A$1:$A$42,0))</f>
        <v>5</v>
      </c>
      <c r="BO40" s="34">
        <f>INDEX('Point System'!$C$1:$C$42,MATCH(BE40,'Point System'!$A$1:$A$42,0))</f>
        <v>5</v>
      </c>
      <c r="BP40" s="34">
        <f>INDEX('Point System'!$C$1:$C$42,MATCH(BG40,'Point System'!$A$1:$A$42,0))</f>
        <v>3</v>
      </c>
      <c r="BQ40" s="34">
        <f>INDEX('Point System'!$C$1:$C$42,MATCH(BI40,'Point System'!$A$1:$A$42,0))</f>
        <v>3</v>
      </c>
      <c r="BR40" s="34">
        <f>INDEX('Point System'!$C$1:$C$42,MATCH(BK40,'Point System'!$A$1:$A$42,0))</f>
        <v>1</v>
      </c>
      <c r="BS40" s="34">
        <f>SUM(BN40:BR40)</f>
        <v>17</v>
      </c>
      <c r="BT40" s="34">
        <v>17</v>
      </c>
      <c r="BV40" s="339"/>
      <c r="BW40" s="368"/>
      <c r="BX40" s="366">
        <v>3</v>
      </c>
      <c r="BY40" s="340">
        <f t="shared" ref="BY40:CN43" si="69">IF(L41="Yes",1,0)</f>
        <v>0</v>
      </c>
      <c r="BZ40" s="340">
        <f t="shared" si="69"/>
        <v>0</v>
      </c>
      <c r="CA40" s="340">
        <f t="shared" si="69"/>
        <v>0</v>
      </c>
      <c r="CB40" s="340">
        <f t="shared" si="69"/>
        <v>0</v>
      </c>
      <c r="CC40" s="340">
        <f t="shared" si="69"/>
        <v>0</v>
      </c>
      <c r="CD40" s="340">
        <f t="shared" si="69"/>
        <v>0</v>
      </c>
      <c r="CE40" s="340">
        <f t="shared" si="69"/>
        <v>0</v>
      </c>
      <c r="CF40" s="340">
        <f t="shared" si="69"/>
        <v>0</v>
      </c>
      <c r="CG40" s="340">
        <f t="shared" si="69"/>
        <v>0</v>
      </c>
      <c r="CH40" s="340">
        <f t="shared" si="69"/>
        <v>0</v>
      </c>
      <c r="CI40" s="340">
        <f t="shared" si="69"/>
        <v>0</v>
      </c>
      <c r="CJ40" s="340">
        <f t="shared" si="69"/>
        <v>0</v>
      </c>
      <c r="CK40" s="340">
        <f t="shared" si="69"/>
        <v>0</v>
      </c>
      <c r="CL40" s="340">
        <f t="shared" si="69"/>
        <v>1</v>
      </c>
      <c r="CM40" s="340">
        <f t="shared" si="69"/>
        <v>0</v>
      </c>
      <c r="CN40" s="340">
        <f t="shared" si="69"/>
        <v>1</v>
      </c>
      <c r="CO40" s="340">
        <f>IF(AB41="Yes",2,0)</f>
        <v>0</v>
      </c>
      <c r="CP40" s="340">
        <f t="shared" ref="CP40:CY43" si="70">IF(AC41="Yes",1,0)</f>
        <v>0</v>
      </c>
      <c r="CQ40" s="340">
        <f t="shared" si="70"/>
        <v>0</v>
      </c>
      <c r="CR40" s="340">
        <f t="shared" si="70"/>
        <v>0</v>
      </c>
      <c r="CS40" s="340">
        <f t="shared" si="70"/>
        <v>0</v>
      </c>
      <c r="CT40" s="340">
        <f t="shared" si="70"/>
        <v>0</v>
      </c>
      <c r="CU40" s="340">
        <f t="shared" si="70"/>
        <v>0</v>
      </c>
      <c r="CV40" s="340">
        <f t="shared" si="70"/>
        <v>0</v>
      </c>
      <c r="CW40" s="340">
        <f t="shared" si="70"/>
        <v>0</v>
      </c>
      <c r="CX40" s="340">
        <f t="shared" si="70"/>
        <v>0</v>
      </c>
      <c r="CY40" s="340">
        <f t="shared" si="70"/>
        <v>0</v>
      </c>
      <c r="CZ40" s="386"/>
      <c r="DA40" s="357"/>
      <c r="DB40" s="364" cm="1">
        <f t="array" ref="DB40">SUMPRODUCT(BY40:CB40*BY$8:CB$8)+SUMPRODUCT(CC40:CE40,CC$8:CE$8)*$BX40*5280+SUMPRODUCT(CF40:CL40,CF$8:CL$8)+SUMPRODUCT(CM40:CQ40,CM$8:CQ$8)*$BX40*5280+SUMPRODUCT(CR40:CY40,CR$8:CY$8)+CZ40</f>
        <v>2851200</v>
      </c>
    </row>
    <row r="41" spans="1:106" ht="69.95" customHeight="1" x14ac:dyDescent="0.3">
      <c r="A41" s="399" t="s">
        <v>275</v>
      </c>
      <c r="B41" s="403">
        <f t="shared" si="28"/>
        <v>28</v>
      </c>
      <c r="C41" s="226" t="s">
        <v>445</v>
      </c>
      <c r="D41" s="227" t="s">
        <v>277</v>
      </c>
      <c r="E41" s="228" t="s">
        <v>132</v>
      </c>
      <c r="F41" s="227" t="s">
        <v>278</v>
      </c>
      <c r="G41" s="409" t="s">
        <v>279</v>
      </c>
      <c r="H41" s="376" t="s">
        <v>145</v>
      </c>
      <c r="I41" s="376" t="s">
        <v>145</v>
      </c>
      <c r="J41" s="376" t="s">
        <v>137</v>
      </c>
      <c r="K41" s="376" t="s">
        <v>137</v>
      </c>
      <c r="L41" s="376" t="s">
        <v>137</v>
      </c>
      <c r="M41" s="376" t="s">
        <v>137</v>
      </c>
      <c r="N41" s="376" t="s">
        <v>137</v>
      </c>
      <c r="O41" s="376" t="s">
        <v>137</v>
      </c>
      <c r="P41" s="376" t="s">
        <v>137</v>
      </c>
      <c r="Q41" s="376" t="s">
        <v>137</v>
      </c>
      <c r="R41" s="376" t="s">
        <v>137</v>
      </c>
      <c r="S41" s="376" t="s">
        <v>137</v>
      </c>
      <c r="T41" s="376" t="s">
        <v>137</v>
      </c>
      <c r="U41" s="376" t="s">
        <v>137</v>
      </c>
      <c r="V41" s="376" t="s">
        <v>137</v>
      </c>
      <c r="W41" s="376" t="s">
        <v>137</v>
      </c>
      <c r="X41" s="376" t="s">
        <v>137</v>
      </c>
      <c r="Y41" s="376" t="s">
        <v>145</v>
      </c>
      <c r="Z41" s="376" t="s">
        <v>137</v>
      </c>
      <c r="AA41" s="376" t="s">
        <v>145</v>
      </c>
      <c r="AB41" s="376" t="s">
        <v>137</v>
      </c>
      <c r="AC41" s="376" t="s">
        <v>137</v>
      </c>
      <c r="AD41" s="376" t="s">
        <v>137</v>
      </c>
      <c r="AE41" s="376" t="s">
        <v>137</v>
      </c>
      <c r="AF41" s="376" t="s">
        <v>137</v>
      </c>
      <c r="AG41" s="376" t="s">
        <v>137</v>
      </c>
      <c r="AH41" s="376" t="s">
        <v>137</v>
      </c>
      <c r="AI41" s="376" t="s">
        <v>137</v>
      </c>
      <c r="AJ41" s="376" t="s">
        <v>137</v>
      </c>
      <c r="AK41" s="376" t="s">
        <v>137</v>
      </c>
      <c r="AL41" s="374" t="s">
        <v>137</v>
      </c>
      <c r="AM41" s="376" t="s">
        <v>145</v>
      </c>
      <c r="AN41" s="376" t="s">
        <v>137</v>
      </c>
      <c r="AO41" s="376" t="s">
        <v>137</v>
      </c>
      <c r="AP41" s="376" t="s">
        <v>137</v>
      </c>
      <c r="AQ41" s="376" t="s">
        <v>145</v>
      </c>
      <c r="AR41" s="376" t="s">
        <v>137</v>
      </c>
      <c r="AS41" s="376" t="s">
        <v>137</v>
      </c>
      <c r="AT41" s="376" t="s">
        <v>145</v>
      </c>
      <c r="AU41" s="376" t="s">
        <v>137</v>
      </c>
      <c r="AV41" s="377" t="s">
        <v>146</v>
      </c>
      <c r="AW41" s="378">
        <v>400000</v>
      </c>
      <c r="AX41" s="379" t="s">
        <v>174</v>
      </c>
      <c r="AY41" s="380">
        <v>36</v>
      </c>
      <c r="AZ41" s="34"/>
      <c r="BA41" s="339"/>
      <c r="BB41" s="368"/>
      <c r="BC41" s="372" t="s">
        <v>432</v>
      </c>
      <c r="BD41" s="371"/>
      <c r="BE41" s="372" t="s">
        <v>419</v>
      </c>
      <c r="BF41" s="371"/>
      <c r="BG41" s="372" t="s">
        <v>428</v>
      </c>
      <c r="BH41" s="371"/>
      <c r="BI41" s="372" t="s">
        <v>433</v>
      </c>
      <c r="BJ41" s="371"/>
      <c r="BK41" s="372" t="s">
        <v>434</v>
      </c>
      <c r="BL41" s="373"/>
      <c r="BM41" s="34"/>
      <c r="BN41" s="34">
        <f>INDEX('Point System'!$C$1:$C$42,MATCH(BC41,'Point System'!$A$1:$A$42,0))</f>
        <v>5</v>
      </c>
      <c r="BO41" s="34">
        <f>INDEX('Point System'!$C$1:$C$42,MATCH(BE41,'Point System'!$A$1:$A$42,0))</f>
        <v>7</v>
      </c>
      <c r="BP41" s="34">
        <f>INDEX('Point System'!$C$1:$C$42,MATCH(BG41,'Point System'!$A$1:$A$42,0))</f>
        <v>1</v>
      </c>
      <c r="BQ41" s="34">
        <f>INDEX('Point System'!$C$1:$C$42,MATCH(BI41,'Point System'!$A$1:$A$42,0))</f>
        <v>2</v>
      </c>
      <c r="BR41" s="34">
        <f>INDEX('Point System'!$C$1:$C$42,MATCH(BK41,'Point System'!$A$1:$A$42,0))</f>
        <v>1</v>
      </c>
      <c r="BS41" s="34">
        <f t="shared" si="67"/>
        <v>16</v>
      </c>
      <c r="BT41" s="34">
        <v>16</v>
      </c>
      <c r="BU41" s="34"/>
      <c r="BV41" s="339"/>
      <c r="BW41" s="368"/>
      <c r="BX41" s="366">
        <v>0.2</v>
      </c>
      <c r="BY41" s="340">
        <f t="shared" si="69"/>
        <v>0</v>
      </c>
      <c r="BZ41" s="340">
        <f t="shared" si="69"/>
        <v>0</v>
      </c>
      <c r="CA41" s="340">
        <f t="shared" si="69"/>
        <v>0</v>
      </c>
      <c r="CB41" s="340">
        <f t="shared" si="69"/>
        <v>0</v>
      </c>
      <c r="CC41" s="340">
        <f t="shared" si="69"/>
        <v>0</v>
      </c>
      <c r="CD41" s="340">
        <f t="shared" si="69"/>
        <v>0</v>
      </c>
      <c r="CE41" s="340">
        <f t="shared" si="69"/>
        <v>0</v>
      </c>
      <c r="CF41" s="340">
        <f t="shared" si="69"/>
        <v>1</v>
      </c>
      <c r="CG41" s="340">
        <f t="shared" si="69"/>
        <v>0</v>
      </c>
      <c r="CH41" s="340">
        <f t="shared" si="69"/>
        <v>0</v>
      </c>
      <c r="CI41" s="340">
        <f t="shared" si="69"/>
        <v>0</v>
      </c>
      <c r="CJ41" s="340">
        <f t="shared" si="69"/>
        <v>0</v>
      </c>
      <c r="CK41" s="340">
        <f t="shared" si="69"/>
        <v>0</v>
      </c>
      <c r="CL41" s="340">
        <f t="shared" si="69"/>
        <v>0</v>
      </c>
      <c r="CM41" s="340">
        <f t="shared" si="69"/>
        <v>1</v>
      </c>
      <c r="CN41" s="340">
        <f t="shared" si="69"/>
        <v>0</v>
      </c>
      <c r="CO41" s="340">
        <f>IF(AB42="Yes",2,0)</f>
        <v>0</v>
      </c>
      <c r="CP41" s="340">
        <f t="shared" si="70"/>
        <v>0</v>
      </c>
      <c r="CQ41" s="340">
        <f t="shared" si="70"/>
        <v>0</v>
      </c>
      <c r="CR41" s="340">
        <f t="shared" si="70"/>
        <v>0</v>
      </c>
      <c r="CS41" s="340">
        <f t="shared" si="70"/>
        <v>0</v>
      </c>
      <c r="CT41" s="340">
        <f t="shared" si="70"/>
        <v>0</v>
      </c>
      <c r="CU41" s="340">
        <f t="shared" si="70"/>
        <v>0</v>
      </c>
      <c r="CV41" s="340">
        <f t="shared" si="70"/>
        <v>0</v>
      </c>
      <c r="CW41" s="340">
        <f t="shared" si="70"/>
        <v>0</v>
      </c>
      <c r="CX41" s="340">
        <f t="shared" si="70"/>
        <v>0</v>
      </c>
      <c r="CY41" s="340">
        <f t="shared" si="70"/>
        <v>0</v>
      </c>
      <c r="CZ41" s="386"/>
      <c r="DA41" s="357"/>
      <c r="DB41" s="364" cm="1">
        <f t="array" ref="DB41">SUMPRODUCT(BY41:CB41*BY$8:CB$8)+SUMPRODUCT(CC41:CE41,CC$8:CE$8)*$BX41*5280+SUMPRODUCT(CF41:CL41,CF$8:CL$8)+SUMPRODUCT(CM41:CQ41,CM$8:CQ$8)*$BX41*5280+SUMPRODUCT(CR41:CY41,CR$8:CY$8)+CZ41</f>
        <v>221760</v>
      </c>
    </row>
    <row r="42" spans="1:106" ht="69.95" customHeight="1" x14ac:dyDescent="0.3">
      <c r="A42" s="399" t="s">
        <v>280</v>
      </c>
      <c r="B42" s="403">
        <f t="shared" si="28"/>
        <v>29</v>
      </c>
      <c r="C42" s="226" t="s">
        <v>281</v>
      </c>
      <c r="D42" s="400" t="s">
        <v>282</v>
      </c>
      <c r="E42" s="228" t="s">
        <v>167</v>
      </c>
      <c r="F42" s="227" t="s">
        <v>283</v>
      </c>
      <c r="G42" s="409" t="s">
        <v>284</v>
      </c>
      <c r="H42" s="376" t="s">
        <v>145</v>
      </c>
      <c r="I42" s="376" t="s">
        <v>137</v>
      </c>
      <c r="J42" s="376" t="s">
        <v>137</v>
      </c>
      <c r="K42" s="376" t="s">
        <v>137</v>
      </c>
      <c r="L42" s="376" t="s">
        <v>137</v>
      </c>
      <c r="M42" s="376" t="s">
        <v>137</v>
      </c>
      <c r="N42" s="376" t="s">
        <v>137</v>
      </c>
      <c r="O42" s="376" t="s">
        <v>137</v>
      </c>
      <c r="P42" s="376" t="s">
        <v>137</v>
      </c>
      <c r="Q42" s="376" t="s">
        <v>137</v>
      </c>
      <c r="R42" s="376" t="s">
        <v>137</v>
      </c>
      <c r="S42" s="376" t="s">
        <v>145</v>
      </c>
      <c r="T42" s="376" t="s">
        <v>137</v>
      </c>
      <c r="U42" s="376" t="s">
        <v>137</v>
      </c>
      <c r="V42" s="376" t="s">
        <v>137</v>
      </c>
      <c r="W42" s="376" t="s">
        <v>137</v>
      </c>
      <c r="X42" s="376" t="s">
        <v>137</v>
      </c>
      <c r="Y42" s="376" t="s">
        <v>137</v>
      </c>
      <c r="Z42" s="376" t="s">
        <v>145</v>
      </c>
      <c r="AA42" s="376" t="s">
        <v>137</v>
      </c>
      <c r="AB42" s="376" t="s">
        <v>137</v>
      </c>
      <c r="AC42" s="376" t="s">
        <v>137</v>
      </c>
      <c r="AD42" s="376" t="s">
        <v>137</v>
      </c>
      <c r="AE42" s="376" t="s">
        <v>137</v>
      </c>
      <c r="AF42" s="376" t="s">
        <v>137</v>
      </c>
      <c r="AG42" s="376" t="s">
        <v>137</v>
      </c>
      <c r="AH42" s="376" t="s">
        <v>137</v>
      </c>
      <c r="AI42" s="376" t="s">
        <v>137</v>
      </c>
      <c r="AJ42" s="376" t="s">
        <v>137</v>
      </c>
      <c r="AK42" s="376" t="s">
        <v>137</v>
      </c>
      <c r="AL42" s="374" t="s">
        <v>137</v>
      </c>
      <c r="AM42" s="376" t="s">
        <v>145</v>
      </c>
      <c r="AN42" s="376" t="s">
        <v>137</v>
      </c>
      <c r="AO42" s="376" t="s">
        <v>137</v>
      </c>
      <c r="AP42" s="376" t="s">
        <v>137</v>
      </c>
      <c r="AQ42" s="376" t="s">
        <v>137</v>
      </c>
      <c r="AR42" s="376" t="s">
        <v>145</v>
      </c>
      <c r="AS42" s="376" t="s">
        <v>137</v>
      </c>
      <c r="AT42" s="376" t="s">
        <v>145</v>
      </c>
      <c r="AU42" s="376" t="s">
        <v>137</v>
      </c>
      <c r="AV42" s="377" t="s">
        <v>285</v>
      </c>
      <c r="AW42" s="378">
        <v>200000</v>
      </c>
      <c r="AX42" s="379"/>
      <c r="AY42" s="380">
        <v>6</v>
      </c>
      <c r="BC42" s="372" t="s">
        <v>432</v>
      </c>
      <c r="BD42" s="371"/>
      <c r="BE42" s="372" t="s">
        <v>423</v>
      </c>
      <c r="BF42" s="371"/>
      <c r="BG42" s="372" t="s">
        <v>426</v>
      </c>
      <c r="BH42" s="371"/>
      <c r="BI42" s="372" t="s">
        <v>433</v>
      </c>
      <c r="BJ42" s="371"/>
      <c r="BK42" s="372" t="s">
        <v>434</v>
      </c>
      <c r="BL42" s="373"/>
      <c r="BM42" s="34"/>
      <c r="BN42" s="34">
        <f>INDEX('Point System'!$C$1:$C$42,MATCH(BC42,'Point System'!$A$1:$A$42,0))</f>
        <v>5</v>
      </c>
      <c r="BO42" s="34">
        <f>INDEX('Point System'!$C$1:$C$42,MATCH(BE42,'Point System'!$A$1:$A$42,0))</f>
        <v>5</v>
      </c>
      <c r="BP42" s="34">
        <f>INDEX('Point System'!$C$1:$C$42,MATCH(BG42,'Point System'!$A$1:$A$42,0))</f>
        <v>3</v>
      </c>
      <c r="BQ42" s="34">
        <f>INDEX('Point System'!$C$1:$C$42,MATCH(BI42,'Point System'!$A$1:$A$42,0))</f>
        <v>2</v>
      </c>
      <c r="BR42" s="34">
        <f>INDEX('Point System'!$C$1:$C$42,MATCH(BK42,'Point System'!$A$1:$A$42,0))</f>
        <v>1</v>
      </c>
      <c r="BS42" s="34">
        <f t="shared" si="67"/>
        <v>16</v>
      </c>
      <c r="BT42" s="34">
        <v>16</v>
      </c>
      <c r="BU42" s="34"/>
      <c r="BV42" s="339"/>
      <c r="BW42" s="368"/>
      <c r="BX42" s="366">
        <v>0.4</v>
      </c>
      <c r="BY42" s="340">
        <f t="shared" si="69"/>
        <v>0</v>
      </c>
      <c r="BZ42" s="340">
        <f t="shared" si="69"/>
        <v>0</v>
      </c>
      <c r="CA42" s="340">
        <f t="shared" si="69"/>
        <v>0</v>
      </c>
      <c r="CB42" s="340">
        <f t="shared" si="69"/>
        <v>0</v>
      </c>
      <c r="CC42" s="340">
        <f t="shared" si="69"/>
        <v>0</v>
      </c>
      <c r="CD42" s="340">
        <f t="shared" si="69"/>
        <v>0</v>
      </c>
      <c r="CE42" s="340">
        <f t="shared" si="69"/>
        <v>0</v>
      </c>
      <c r="CF42" s="340">
        <f t="shared" si="69"/>
        <v>1</v>
      </c>
      <c r="CG42" s="340">
        <f t="shared" si="69"/>
        <v>0</v>
      </c>
      <c r="CH42" s="340">
        <f t="shared" si="69"/>
        <v>0</v>
      </c>
      <c r="CI42" s="340">
        <f t="shared" si="69"/>
        <v>0</v>
      </c>
      <c r="CJ42" s="340">
        <f t="shared" si="69"/>
        <v>0</v>
      </c>
      <c r="CK42" s="340">
        <f t="shared" si="69"/>
        <v>0</v>
      </c>
      <c r="CL42" s="340">
        <f t="shared" si="69"/>
        <v>0</v>
      </c>
      <c r="CM42" s="340">
        <f t="shared" si="69"/>
        <v>0</v>
      </c>
      <c r="CN42" s="340">
        <f t="shared" si="69"/>
        <v>1</v>
      </c>
      <c r="CO42" s="340">
        <f>IF(AB43="Yes",2,0)</f>
        <v>0</v>
      </c>
      <c r="CP42" s="340">
        <f t="shared" si="70"/>
        <v>0</v>
      </c>
      <c r="CQ42" s="340">
        <f t="shared" si="70"/>
        <v>0</v>
      </c>
      <c r="CR42" s="340">
        <f t="shared" si="70"/>
        <v>0</v>
      </c>
      <c r="CS42" s="340">
        <f t="shared" si="70"/>
        <v>0</v>
      </c>
      <c r="CT42" s="340">
        <f t="shared" si="70"/>
        <v>0</v>
      </c>
      <c r="CU42" s="340">
        <f t="shared" si="70"/>
        <v>0</v>
      </c>
      <c r="CV42" s="340">
        <f t="shared" si="70"/>
        <v>0</v>
      </c>
      <c r="CW42" s="340">
        <f t="shared" si="70"/>
        <v>0</v>
      </c>
      <c r="CX42" s="340">
        <f t="shared" si="70"/>
        <v>0</v>
      </c>
      <c r="CY42" s="340">
        <f t="shared" si="70"/>
        <v>0</v>
      </c>
      <c r="CZ42" s="386"/>
      <c r="DA42" s="357"/>
      <c r="DB42" s="364" cm="1">
        <f t="array" ref="DB42">SUMPRODUCT(BY42:CB42*BY$8:CB$8)+SUMPRODUCT(CC42:CE42,CC$8:CE$8)*$BX42*5280+SUMPRODUCT(CF42:CL42,CF$8:CL$8)+SUMPRODUCT(CM42:CQ42,CM$8:CQ$8)*$BX42*5280+SUMPRODUCT(CR42:CY42,CR$8:CY$8)+CZ42</f>
        <v>380160</v>
      </c>
    </row>
    <row r="43" spans="1:106" ht="69.95" customHeight="1" x14ac:dyDescent="0.3">
      <c r="A43" s="399" t="s">
        <v>286</v>
      </c>
      <c r="B43" s="403">
        <f t="shared" si="28"/>
        <v>30</v>
      </c>
      <c r="C43" s="394" t="s">
        <v>287</v>
      </c>
      <c r="D43" s="395" t="s">
        <v>288</v>
      </c>
      <c r="E43" s="228" t="s">
        <v>167</v>
      </c>
      <c r="F43" s="227" t="s">
        <v>289</v>
      </c>
      <c r="G43" s="409" t="s">
        <v>290</v>
      </c>
      <c r="H43" s="376" t="s">
        <v>145</v>
      </c>
      <c r="I43" s="376" t="s">
        <v>145</v>
      </c>
      <c r="J43" s="376" t="s">
        <v>137</v>
      </c>
      <c r="K43" s="376" t="s">
        <v>137</v>
      </c>
      <c r="L43" s="376" t="s">
        <v>137</v>
      </c>
      <c r="M43" s="376" t="s">
        <v>137</v>
      </c>
      <c r="N43" s="376" t="s">
        <v>137</v>
      </c>
      <c r="O43" s="376" t="s">
        <v>137</v>
      </c>
      <c r="P43" s="376" t="s">
        <v>137</v>
      </c>
      <c r="Q43" s="376" t="s">
        <v>137</v>
      </c>
      <c r="R43" s="376" t="s">
        <v>137</v>
      </c>
      <c r="S43" s="376" t="s">
        <v>145</v>
      </c>
      <c r="T43" s="376" t="s">
        <v>137</v>
      </c>
      <c r="U43" s="376" t="s">
        <v>137</v>
      </c>
      <c r="V43" s="376" t="s">
        <v>137</v>
      </c>
      <c r="W43" s="376" t="s">
        <v>137</v>
      </c>
      <c r="X43" s="376" t="s">
        <v>137</v>
      </c>
      <c r="Y43" s="376" t="s">
        <v>137</v>
      </c>
      <c r="Z43" s="376" t="s">
        <v>137</v>
      </c>
      <c r="AA43" s="376" t="s">
        <v>145</v>
      </c>
      <c r="AB43" s="376" t="s">
        <v>137</v>
      </c>
      <c r="AC43" s="376" t="s">
        <v>137</v>
      </c>
      <c r="AD43" s="376" t="s">
        <v>137</v>
      </c>
      <c r="AE43" s="376" t="s">
        <v>137</v>
      </c>
      <c r="AF43" s="376" t="s">
        <v>137</v>
      </c>
      <c r="AG43" s="376" t="s">
        <v>137</v>
      </c>
      <c r="AH43" s="376" t="s">
        <v>137</v>
      </c>
      <c r="AI43" s="376" t="s">
        <v>137</v>
      </c>
      <c r="AJ43" s="376" t="s">
        <v>137</v>
      </c>
      <c r="AK43" s="376" t="s">
        <v>137</v>
      </c>
      <c r="AL43" s="374" t="s">
        <v>137</v>
      </c>
      <c r="AM43" s="376" t="s">
        <v>137</v>
      </c>
      <c r="AN43" s="376" t="s">
        <v>137</v>
      </c>
      <c r="AO43" s="376" t="s">
        <v>137</v>
      </c>
      <c r="AP43" s="376" t="s">
        <v>137</v>
      </c>
      <c r="AQ43" s="376" t="s">
        <v>137</v>
      </c>
      <c r="AR43" s="376" t="s">
        <v>145</v>
      </c>
      <c r="AS43" s="376" t="s">
        <v>137</v>
      </c>
      <c r="AT43" s="376" t="s">
        <v>145</v>
      </c>
      <c r="AU43" s="376" t="s">
        <v>137</v>
      </c>
      <c r="AV43" s="377" t="s">
        <v>146</v>
      </c>
      <c r="AW43" s="378">
        <v>400000</v>
      </c>
      <c r="AX43" s="379"/>
      <c r="AY43" s="380">
        <v>24</v>
      </c>
      <c r="BC43" s="372" t="s">
        <v>432</v>
      </c>
      <c r="BD43" s="371"/>
      <c r="BE43" s="372" t="s">
        <v>423</v>
      </c>
      <c r="BF43" s="371"/>
      <c r="BG43" s="372" t="s">
        <v>426</v>
      </c>
      <c r="BH43" s="371"/>
      <c r="BI43" s="372" t="s">
        <v>433</v>
      </c>
      <c r="BJ43" s="371"/>
      <c r="BK43" s="372" t="s">
        <v>434</v>
      </c>
      <c r="BL43" s="373"/>
      <c r="BM43" s="34"/>
      <c r="BN43" s="34">
        <f>INDEX('Point System'!$C$1:$C$42,MATCH(BC43,'Point System'!$A$1:$A$42,0))</f>
        <v>5</v>
      </c>
      <c r="BO43" s="34">
        <f>INDEX('Point System'!$C$1:$C$42,MATCH(BE43,'Point System'!$A$1:$A$42,0))</f>
        <v>5</v>
      </c>
      <c r="BP43" s="34">
        <f>INDEX('Point System'!$C$1:$C$42,MATCH(BG43,'Point System'!$A$1:$A$42,0))</f>
        <v>3</v>
      </c>
      <c r="BQ43" s="34">
        <f>INDEX('Point System'!$C$1:$C$42,MATCH(BI43,'Point System'!$A$1:$A$42,0))</f>
        <v>2</v>
      </c>
      <c r="BR43" s="34">
        <f>INDEX('Point System'!$C$1:$C$42,MATCH(BK43,'Point System'!$A$1:$A$42,0))</f>
        <v>1</v>
      </c>
      <c r="BS43" s="34">
        <f t="shared" si="67"/>
        <v>16</v>
      </c>
      <c r="BT43" s="34">
        <v>16</v>
      </c>
      <c r="BU43" s="34"/>
      <c r="BV43" s="339"/>
      <c r="BW43" s="368"/>
      <c r="BX43" s="366">
        <v>0.6</v>
      </c>
      <c r="BY43" s="340">
        <f t="shared" si="69"/>
        <v>0</v>
      </c>
      <c r="BZ43" s="340">
        <f t="shared" si="69"/>
        <v>0</v>
      </c>
      <c r="CA43" s="340">
        <f t="shared" si="69"/>
        <v>0</v>
      </c>
      <c r="CB43" s="340">
        <f t="shared" si="69"/>
        <v>0</v>
      </c>
      <c r="CC43" s="340">
        <f t="shared" si="69"/>
        <v>0</v>
      </c>
      <c r="CD43" s="340">
        <f t="shared" si="69"/>
        <v>0</v>
      </c>
      <c r="CE43" s="340">
        <f t="shared" si="69"/>
        <v>0</v>
      </c>
      <c r="CF43" s="340">
        <f t="shared" si="69"/>
        <v>1</v>
      </c>
      <c r="CG43" s="340">
        <f t="shared" si="69"/>
        <v>0</v>
      </c>
      <c r="CH43" s="340">
        <f t="shared" si="69"/>
        <v>0</v>
      </c>
      <c r="CI43" s="340">
        <f t="shared" si="69"/>
        <v>0</v>
      </c>
      <c r="CJ43" s="340">
        <f t="shared" si="69"/>
        <v>0</v>
      </c>
      <c r="CK43" s="340">
        <f t="shared" si="69"/>
        <v>0</v>
      </c>
      <c r="CL43" s="340">
        <f t="shared" si="69"/>
        <v>0</v>
      </c>
      <c r="CM43" s="340">
        <f t="shared" si="69"/>
        <v>1</v>
      </c>
      <c r="CN43" s="340">
        <f t="shared" si="69"/>
        <v>0</v>
      </c>
      <c r="CO43" s="340">
        <f>IF(AB44="Yes",2,0)</f>
        <v>0</v>
      </c>
      <c r="CP43" s="340">
        <f t="shared" si="70"/>
        <v>0</v>
      </c>
      <c r="CQ43" s="340">
        <f t="shared" si="70"/>
        <v>0</v>
      </c>
      <c r="CR43" s="340">
        <f t="shared" si="70"/>
        <v>0</v>
      </c>
      <c r="CS43" s="340">
        <f t="shared" si="70"/>
        <v>0</v>
      </c>
      <c r="CT43" s="340">
        <f t="shared" si="70"/>
        <v>0</v>
      </c>
      <c r="CU43" s="340">
        <f t="shared" si="70"/>
        <v>0</v>
      </c>
      <c r="CV43" s="340">
        <f t="shared" si="70"/>
        <v>0</v>
      </c>
      <c r="CW43" s="340">
        <f t="shared" si="70"/>
        <v>0</v>
      </c>
      <c r="CX43" s="340">
        <f t="shared" si="70"/>
        <v>0</v>
      </c>
      <c r="CY43" s="340">
        <f t="shared" si="70"/>
        <v>0</v>
      </c>
      <c r="CZ43" s="386"/>
      <c r="DA43" s="357"/>
      <c r="DB43" s="364" cm="1">
        <f t="array" ref="DB43">SUMPRODUCT(BY43:CB43*BY$8:CB$8)+SUMPRODUCT(CC43:CE43,CC$8:CE$8)*$BX43*5280+SUMPRODUCT(CF43:CL43,CF$8:CL$8)+SUMPRODUCT(CM43:CQ43,CM$8:CQ$8)*$BX43*5280+SUMPRODUCT(CR43:CY43,CR$8:CY$8)+CZ43</f>
        <v>665280</v>
      </c>
    </row>
    <row r="44" spans="1:106" ht="180.75" x14ac:dyDescent="0.3">
      <c r="A44" s="399" t="s">
        <v>291</v>
      </c>
      <c r="B44" s="403">
        <f t="shared" si="28"/>
        <v>31</v>
      </c>
      <c r="C44" s="394" t="s">
        <v>292</v>
      </c>
      <c r="D44" s="393" t="s">
        <v>293</v>
      </c>
      <c r="E44" s="228" t="s">
        <v>167</v>
      </c>
      <c r="F44" s="227" t="s">
        <v>294</v>
      </c>
      <c r="G44" s="409" t="s">
        <v>295</v>
      </c>
      <c r="H44" s="376" t="s">
        <v>145</v>
      </c>
      <c r="I44" s="376" t="s">
        <v>137</v>
      </c>
      <c r="J44" s="376" t="s">
        <v>137</v>
      </c>
      <c r="K44" s="376" t="s">
        <v>137</v>
      </c>
      <c r="L44" s="376" t="s">
        <v>137</v>
      </c>
      <c r="M44" s="376" t="s">
        <v>137</v>
      </c>
      <c r="N44" s="376" t="s">
        <v>137</v>
      </c>
      <c r="O44" s="376" t="s">
        <v>137</v>
      </c>
      <c r="P44" s="376" t="s">
        <v>137</v>
      </c>
      <c r="Q44" s="376" t="s">
        <v>137</v>
      </c>
      <c r="R44" s="376" t="s">
        <v>137</v>
      </c>
      <c r="S44" s="376" t="s">
        <v>145</v>
      </c>
      <c r="T44" s="376" t="s">
        <v>137</v>
      </c>
      <c r="U44" s="376" t="s">
        <v>137</v>
      </c>
      <c r="V44" s="376" t="s">
        <v>137</v>
      </c>
      <c r="W44" s="376" t="s">
        <v>137</v>
      </c>
      <c r="X44" s="376" t="s">
        <v>137</v>
      </c>
      <c r="Y44" s="376" t="s">
        <v>137</v>
      </c>
      <c r="Z44" s="376" t="s">
        <v>145</v>
      </c>
      <c r="AA44" s="376" t="s">
        <v>137</v>
      </c>
      <c r="AB44" s="376" t="s">
        <v>137</v>
      </c>
      <c r="AC44" s="376" t="s">
        <v>137</v>
      </c>
      <c r="AD44" s="376" t="s">
        <v>137</v>
      </c>
      <c r="AE44" s="376" t="s">
        <v>137</v>
      </c>
      <c r="AF44" s="376" t="s">
        <v>137</v>
      </c>
      <c r="AG44" s="376" t="s">
        <v>137</v>
      </c>
      <c r="AH44" s="376" t="s">
        <v>137</v>
      </c>
      <c r="AI44" s="376" t="s">
        <v>137</v>
      </c>
      <c r="AJ44" s="376" t="s">
        <v>137</v>
      </c>
      <c r="AK44" s="376" t="s">
        <v>137</v>
      </c>
      <c r="AL44" s="374" t="s">
        <v>137</v>
      </c>
      <c r="AM44" s="376" t="s">
        <v>136</v>
      </c>
      <c r="AN44" s="376" t="s">
        <v>137</v>
      </c>
      <c r="AO44" s="376" t="s">
        <v>137</v>
      </c>
      <c r="AP44" s="376" t="s">
        <v>137</v>
      </c>
      <c r="AQ44" s="376" t="s">
        <v>137</v>
      </c>
      <c r="AR44" s="376" t="s">
        <v>137</v>
      </c>
      <c r="AS44" s="376" t="s">
        <v>137</v>
      </c>
      <c r="AT44" s="376" t="s">
        <v>145</v>
      </c>
      <c r="AU44" s="376" t="s">
        <v>137</v>
      </c>
      <c r="AV44" s="377" t="s">
        <v>146</v>
      </c>
      <c r="AW44" s="378">
        <v>400000</v>
      </c>
      <c r="AX44" s="379"/>
      <c r="AY44" s="380">
        <v>12</v>
      </c>
      <c r="AZ44" s="34"/>
      <c r="BA44" s="339"/>
      <c r="BB44" s="368"/>
      <c r="BC44" s="372" t="s">
        <v>432</v>
      </c>
      <c r="BD44" s="371"/>
      <c r="BE44" s="372" t="s">
        <v>423</v>
      </c>
      <c r="BF44" s="371"/>
      <c r="BG44" s="372" t="s">
        <v>428</v>
      </c>
      <c r="BH44" s="371"/>
      <c r="BI44" s="372" t="s">
        <v>437</v>
      </c>
      <c r="BJ44" s="371"/>
      <c r="BK44" s="372" t="s">
        <v>434</v>
      </c>
      <c r="BL44" s="373"/>
      <c r="BM44" s="34"/>
      <c r="BN44" s="34">
        <f>INDEX('Point System'!$C$1:$C$42,MATCH(BC44,'Point System'!$A$1:$A$42,0))</f>
        <v>5</v>
      </c>
      <c r="BO44" s="34">
        <f>INDEX('Point System'!$C$1:$C$42,MATCH(BE44,'Point System'!$A$1:$A$42,0))</f>
        <v>5</v>
      </c>
      <c r="BP44" s="34">
        <f>INDEX('Point System'!$C$1:$C$42,MATCH(BG44,'Point System'!$A$1:$A$42,0))</f>
        <v>1</v>
      </c>
      <c r="BQ44" s="34">
        <f>INDEX('Point System'!$C$1:$C$42,MATCH(BI44,'Point System'!$A$1:$A$42,0))</f>
        <v>3</v>
      </c>
      <c r="BR44" s="34">
        <f>INDEX('Point System'!$C$1:$C$42,MATCH(BK44,'Point System'!$A$1:$A$42,0))</f>
        <v>1</v>
      </c>
      <c r="BS44" s="34">
        <f t="shared" si="67"/>
        <v>15</v>
      </c>
      <c r="BT44" s="34">
        <v>15</v>
      </c>
      <c r="BU44" s="34"/>
      <c r="BV44" s="339"/>
      <c r="BW44" s="368"/>
      <c r="BX44" s="366">
        <v>0.6</v>
      </c>
      <c r="BY44" s="340">
        <f t="shared" ref="BY44:CN45" si="71">IF(L47="Yes",1,0)</f>
        <v>0</v>
      </c>
      <c r="BZ44" s="340">
        <f t="shared" si="71"/>
        <v>0</v>
      </c>
      <c r="CA44" s="340">
        <f t="shared" si="71"/>
        <v>0</v>
      </c>
      <c r="CB44" s="340">
        <f t="shared" si="71"/>
        <v>0</v>
      </c>
      <c r="CC44" s="340">
        <f t="shared" si="71"/>
        <v>0</v>
      </c>
      <c r="CD44" s="340">
        <f t="shared" si="71"/>
        <v>0</v>
      </c>
      <c r="CE44" s="340">
        <f t="shared" si="71"/>
        <v>0</v>
      </c>
      <c r="CF44" s="340">
        <f t="shared" si="71"/>
        <v>1</v>
      </c>
      <c r="CG44" s="340">
        <f t="shared" si="71"/>
        <v>0</v>
      </c>
      <c r="CH44" s="340">
        <f t="shared" si="71"/>
        <v>0</v>
      </c>
      <c r="CI44" s="340">
        <f t="shared" si="71"/>
        <v>0</v>
      </c>
      <c r="CJ44" s="340">
        <f t="shared" si="71"/>
        <v>0</v>
      </c>
      <c r="CK44" s="340">
        <f t="shared" si="71"/>
        <v>0</v>
      </c>
      <c r="CL44" s="340">
        <f t="shared" si="71"/>
        <v>0</v>
      </c>
      <c r="CM44" s="340">
        <f t="shared" si="71"/>
        <v>1</v>
      </c>
      <c r="CN44" s="340">
        <f t="shared" si="71"/>
        <v>0</v>
      </c>
      <c r="CO44" s="340">
        <f>IF(AB47="Yes",2,0)</f>
        <v>0</v>
      </c>
      <c r="CP44" s="340">
        <f t="shared" ref="CP44:CY45" si="72">IF(AC47="Yes",1,0)</f>
        <v>0</v>
      </c>
      <c r="CQ44" s="340">
        <f t="shared" si="72"/>
        <v>0</v>
      </c>
      <c r="CR44" s="340">
        <f t="shared" si="72"/>
        <v>0</v>
      </c>
      <c r="CS44" s="340">
        <f t="shared" si="72"/>
        <v>0</v>
      </c>
      <c r="CT44" s="340">
        <f t="shared" si="72"/>
        <v>0</v>
      </c>
      <c r="CU44" s="340">
        <f t="shared" si="72"/>
        <v>0</v>
      </c>
      <c r="CV44" s="340">
        <f t="shared" si="72"/>
        <v>0</v>
      </c>
      <c r="CW44" s="340">
        <f t="shared" si="72"/>
        <v>0</v>
      </c>
      <c r="CX44" s="340">
        <f t="shared" si="72"/>
        <v>0</v>
      </c>
      <c r="CY44" s="340">
        <f t="shared" si="72"/>
        <v>0</v>
      </c>
      <c r="CZ44" s="386"/>
      <c r="DA44" s="357"/>
      <c r="DB44" s="364" cm="1">
        <f t="array" ref="DB44">SUMPRODUCT(BY44:CB44*BY$8:CB$8)+SUMPRODUCT(CC44:CE44,CC$8:CE$8)*$BX44*5280+SUMPRODUCT(CF44:CL44,CF$8:CL$8)+SUMPRODUCT(CM44:CQ44,CM$8:CQ$8)*$BX44*5280+SUMPRODUCT(CR44:CY44,CR$8:CY$8)+CZ44</f>
        <v>665280</v>
      </c>
    </row>
    <row r="45" spans="1:106" ht="69.95" customHeight="1" x14ac:dyDescent="0.3">
      <c r="A45" s="399" t="s">
        <v>296</v>
      </c>
      <c r="B45" s="403">
        <f t="shared" si="28"/>
        <v>32</v>
      </c>
      <c r="C45" s="388" t="s">
        <v>297</v>
      </c>
      <c r="D45" s="227" t="s">
        <v>298</v>
      </c>
      <c r="E45" s="228" t="s">
        <v>167</v>
      </c>
      <c r="F45" s="227" t="s">
        <v>299</v>
      </c>
      <c r="G45" s="409" t="s">
        <v>300</v>
      </c>
      <c r="H45" s="376" t="s">
        <v>145</v>
      </c>
      <c r="I45" s="376" t="s">
        <v>145</v>
      </c>
      <c r="J45" s="376" t="s">
        <v>137</v>
      </c>
      <c r="K45" s="376" t="s">
        <v>137</v>
      </c>
      <c r="L45" s="376" t="s">
        <v>137</v>
      </c>
      <c r="M45" s="376" t="s">
        <v>137</v>
      </c>
      <c r="N45" s="376" t="s">
        <v>137</v>
      </c>
      <c r="O45" s="376" t="s">
        <v>137</v>
      </c>
      <c r="P45" s="376" t="s">
        <v>137</v>
      </c>
      <c r="Q45" s="376" t="s">
        <v>137</v>
      </c>
      <c r="R45" s="376" t="s">
        <v>137</v>
      </c>
      <c r="S45" s="376" t="s">
        <v>145</v>
      </c>
      <c r="T45" s="376" t="s">
        <v>137</v>
      </c>
      <c r="U45" s="376" t="s">
        <v>145</v>
      </c>
      <c r="V45" s="376" t="s">
        <v>137</v>
      </c>
      <c r="W45" s="376" t="s">
        <v>137</v>
      </c>
      <c r="X45" s="376" t="s">
        <v>137</v>
      </c>
      <c r="Y45" s="376" t="s">
        <v>145</v>
      </c>
      <c r="Z45" s="376" t="s">
        <v>137</v>
      </c>
      <c r="AA45" s="376" t="s">
        <v>137</v>
      </c>
      <c r="AB45" s="376" t="s">
        <v>137</v>
      </c>
      <c r="AC45" s="376" t="s">
        <v>137</v>
      </c>
      <c r="AD45" s="376" t="s">
        <v>137</v>
      </c>
      <c r="AE45" s="376" t="s">
        <v>137</v>
      </c>
      <c r="AF45" s="376" t="s">
        <v>137</v>
      </c>
      <c r="AG45" s="376" t="s">
        <v>137</v>
      </c>
      <c r="AH45" s="376" t="s">
        <v>137</v>
      </c>
      <c r="AI45" s="376" t="s">
        <v>137</v>
      </c>
      <c r="AJ45" s="376" t="s">
        <v>137</v>
      </c>
      <c r="AK45" s="376" t="s">
        <v>137</v>
      </c>
      <c r="AL45" s="374" t="s">
        <v>137</v>
      </c>
      <c r="AM45" s="376" t="s">
        <v>137</v>
      </c>
      <c r="AN45" s="376" t="s">
        <v>137</v>
      </c>
      <c r="AO45" s="376" t="s">
        <v>137</v>
      </c>
      <c r="AP45" s="376" t="s">
        <v>137</v>
      </c>
      <c r="AQ45" s="376" t="s">
        <v>145</v>
      </c>
      <c r="AR45" s="376" t="s">
        <v>145</v>
      </c>
      <c r="AS45" s="376" t="s">
        <v>137</v>
      </c>
      <c r="AT45" s="376" t="s">
        <v>145</v>
      </c>
      <c r="AU45" s="376" t="s">
        <v>137</v>
      </c>
      <c r="AV45" s="377" t="s">
        <v>190</v>
      </c>
      <c r="AW45" s="378">
        <v>20000</v>
      </c>
      <c r="AX45" s="379"/>
      <c r="AY45" s="380">
        <v>6</v>
      </c>
      <c r="AZ45" s="34"/>
      <c r="BA45" s="339"/>
      <c r="BB45" s="368"/>
      <c r="BC45" s="372" t="s">
        <v>446</v>
      </c>
      <c r="BD45" s="371"/>
      <c r="BE45" s="372" t="s">
        <v>423</v>
      </c>
      <c r="BF45" s="371"/>
      <c r="BG45" s="372" t="s">
        <v>420</v>
      </c>
      <c r="BH45" s="371"/>
      <c r="BI45" s="372" t="s">
        <v>437</v>
      </c>
      <c r="BJ45" s="371"/>
      <c r="BK45" s="372" t="s">
        <v>434</v>
      </c>
      <c r="BL45" s="373"/>
      <c r="BM45" s="34"/>
      <c r="BN45" s="34">
        <f>INDEX('Point System'!$C$1:$C$42,MATCH(BC45,'Point System'!$A$1:$A$42,0))</f>
        <v>1</v>
      </c>
      <c r="BO45" s="34">
        <f>INDEX('Point System'!$C$1:$C$42,MATCH(BE45,'Point System'!$A$1:$A$42,0))</f>
        <v>5</v>
      </c>
      <c r="BP45" s="34">
        <f>INDEX('Point System'!$C$1:$C$42,MATCH(BG45,'Point System'!$A$1:$A$42,0))</f>
        <v>5</v>
      </c>
      <c r="BQ45" s="34">
        <f>INDEX('Point System'!$C$1:$C$42,MATCH(BI45,'Point System'!$A$1:$A$42,0))</f>
        <v>3</v>
      </c>
      <c r="BR45" s="34">
        <f>INDEX('Point System'!$C$1:$C$42,MATCH(BK45,'Point System'!$A$1:$A$42,0))</f>
        <v>1</v>
      </c>
      <c r="BS45" s="34">
        <f>SUM(BN45:BR45)</f>
        <v>15</v>
      </c>
      <c r="BT45" s="34">
        <v>15</v>
      </c>
      <c r="BU45" s="34"/>
      <c r="BV45" s="339"/>
      <c r="BW45" s="368"/>
      <c r="BX45" s="366">
        <v>3</v>
      </c>
      <c r="BY45" s="340">
        <f t="shared" si="71"/>
        <v>0</v>
      </c>
      <c r="BZ45" s="340">
        <f t="shared" si="71"/>
        <v>0</v>
      </c>
      <c r="CA45" s="340">
        <f t="shared" si="71"/>
        <v>0</v>
      </c>
      <c r="CB45" s="340">
        <f t="shared" si="71"/>
        <v>0</v>
      </c>
      <c r="CC45" s="340">
        <f t="shared" si="71"/>
        <v>0</v>
      </c>
      <c r="CD45" s="340">
        <f t="shared" si="71"/>
        <v>0</v>
      </c>
      <c r="CE45" s="340">
        <f t="shared" si="71"/>
        <v>0</v>
      </c>
      <c r="CF45" s="340">
        <f t="shared" si="71"/>
        <v>1</v>
      </c>
      <c r="CG45" s="340">
        <f t="shared" si="71"/>
        <v>0</v>
      </c>
      <c r="CH45" s="340">
        <f t="shared" si="71"/>
        <v>0</v>
      </c>
      <c r="CI45" s="340">
        <f t="shared" si="71"/>
        <v>0</v>
      </c>
      <c r="CJ45" s="340">
        <f t="shared" si="71"/>
        <v>0</v>
      </c>
      <c r="CK45" s="340">
        <f t="shared" si="71"/>
        <v>0</v>
      </c>
      <c r="CL45" s="340">
        <f t="shared" si="71"/>
        <v>0</v>
      </c>
      <c r="CM45" s="340">
        <f t="shared" si="71"/>
        <v>1</v>
      </c>
      <c r="CN45" s="340">
        <f t="shared" si="71"/>
        <v>0</v>
      </c>
      <c r="CO45" s="340">
        <f>IF(AB48="Yes",2,0)</f>
        <v>0</v>
      </c>
      <c r="CP45" s="340">
        <f t="shared" si="72"/>
        <v>0</v>
      </c>
      <c r="CQ45" s="340">
        <f t="shared" si="72"/>
        <v>0</v>
      </c>
      <c r="CR45" s="340">
        <f t="shared" si="72"/>
        <v>0</v>
      </c>
      <c r="CS45" s="340">
        <f t="shared" si="72"/>
        <v>0</v>
      </c>
      <c r="CT45" s="340">
        <f t="shared" si="72"/>
        <v>0</v>
      </c>
      <c r="CU45" s="340">
        <f t="shared" si="72"/>
        <v>0</v>
      </c>
      <c r="CV45" s="340">
        <f t="shared" si="72"/>
        <v>0</v>
      </c>
      <c r="CW45" s="340">
        <f t="shared" si="72"/>
        <v>0</v>
      </c>
      <c r="CX45" s="340">
        <f t="shared" si="72"/>
        <v>0</v>
      </c>
      <c r="CY45" s="340">
        <f t="shared" si="72"/>
        <v>0</v>
      </c>
      <c r="CZ45" s="386"/>
      <c r="DA45" s="357"/>
      <c r="DB45" s="364" cm="1">
        <f t="array" ref="DB45">SUMPRODUCT(BY45:CB45*BY$8:CB$8)+SUMPRODUCT(CC45:CE45,CC$8:CE$8)*$BX45*5280+SUMPRODUCT(CF45:CL45,CF$8:CL$8)+SUMPRODUCT(CM45:CQ45,CM$8:CQ$8)*$BX45*5280+SUMPRODUCT(CR45:CY45,CR$8:CY$8)+CZ45</f>
        <v>3326400</v>
      </c>
    </row>
    <row r="46" spans="1:106" ht="66.75" customHeight="1" x14ac:dyDescent="0.3">
      <c r="A46" s="399" t="s">
        <v>301</v>
      </c>
      <c r="B46" s="403">
        <f t="shared" si="28"/>
        <v>33</v>
      </c>
      <c r="C46" s="392" t="s">
        <v>302</v>
      </c>
      <c r="D46" s="227" t="s">
        <v>303</v>
      </c>
      <c r="E46" s="228" t="s">
        <v>167</v>
      </c>
      <c r="F46" s="227" t="s">
        <v>304</v>
      </c>
      <c r="G46" s="409" t="s">
        <v>305</v>
      </c>
      <c r="H46" s="376" t="s">
        <v>145</v>
      </c>
      <c r="I46" s="376" t="s">
        <v>137</v>
      </c>
      <c r="J46" s="376" t="s">
        <v>137</v>
      </c>
      <c r="K46" s="376" t="s">
        <v>137</v>
      </c>
      <c r="L46" s="376" t="s">
        <v>137</v>
      </c>
      <c r="M46" s="376" t="s">
        <v>137</v>
      </c>
      <c r="N46" s="376" t="s">
        <v>137</v>
      </c>
      <c r="O46" s="376" t="s">
        <v>137</v>
      </c>
      <c r="P46" s="376" t="s">
        <v>137</v>
      </c>
      <c r="Q46" s="376" t="s">
        <v>137</v>
      </c>
      <c r="R46" s="376" t="s">
        <v>137</v>
      </c>
      <c r="S46" s="376" t="s">
        <v>145</v>
      </c>
      <c r="T46" s="376" t="s">
        <v>137</v>
      </c>
      <c r="U46" s="376" t="s">
        <v>137</v>
      </c>
      <c r="V46" s="376" t="s">
        <v>137</v>
      </c>
      <c r="W46" s="376" t="s">
        <v>137</v>
      </c>
      <c r="X46" s="376" t="s">
        <v>137</v>
      </c>
      <c r="Y46" s="376" t="s">
        <v>137</v>
      </c>
      <c r="Z46" s="376" t="s">
        <v>145</v>
      </c>
      <c r="AA46" s="376" t="s">
        <v>137</v>
      </c>
      <c r="AB46" s="376" t="s">
        <v>137</v>
      </c>
      <c r="AC46" s="376" t="s">
        <v>137</v>
      </c>
      <c r="AD46" s="376" t="s">
        <v>137</v>
      </c>
      <c r="AE46" s="376" t="s">
        <v>137</v>
      </c>
      <c r="AF46" s="376" t="s">
        <v>137</v>
      </c>
      <c r="AG46" s="376" t="s">
        <v>137</v>
      </c>
      <c r="AH46" s="376" t="s">
        <v>137</v>
      </c>
      <c r="AI46" s="376" t="s">
        <v>137</v>
      </c>
      <c r="AJ46" s="376" t="s">
        <v>137</v>
      </c>
      <c r="AK46" s="376" t="s">
        <v>137</v>
      </c>
      <c r="AL46" s="374" t="s">
        <v>137</v>
      </c>
      <c r="AM46" s="376" t="s">
        <v>137</v>
      </c>
      <c r="AN46" s="376" t="s">
        <v>137</v>
      </c>
      <c r="AO46" s="376" t="s">
        <v>137</v>
      </c>
      <c r="AP46" s="376" t="s">
        <v>137</v>
      </c>
      <c r="AQ46" s="376" t="s">
        <v>137</v>
      </c>
      <c r="AR46" s="376" t="s">
        <v>137</v>
      </c>
      <c r="AS46" s="376" t="s">
        <v>137</v>
      </c>
      <c r="AT46" s="376" t="s">
        <v>145</v>
      </c>
      <c r="AU46" s="376" t="s">
        <v>137</v>
      </c>
      <c r="AV46" s="377" t="s">
        <v>146</v>
      </c>
      <c r="AW46" s="378">
        <v>400000</v>
      </c>
      <c r="AX46" s="379"/>
      <c r="AY46" s="380">
        <v>12</v>
      </c>
      <c r="AZ46" s="34"/>
      <c r="BA46" s="339"/>
      <c r="BB46" s="368"/>
      <c r="BC46" s="372" t="s">
        <v>432</v>
      </c>
      <c r="BD46" s="371"/>
      <c r="BE46" s="372" t="s">
        <v>423</v>
      </c>
      <c r="BF46" s="371"/>
      <c r="BG46" s="372" t="s">
        <v>428</v>
      </c>
      <c r="BH46" s="371"/>
      <c r="BI46" s="372" t="s">
        <v>433</v>
      </c>
      <c r="BJ46" s="371"/>
      <c r="BK46" s="372" t="s">
        <v>434</v>
      </c>
      <c r="BL46" s="373"/>
      <c r="BM46" s="34"/>
      <c r="BN46" s="34">
        <f>INDEX('Point System'!$C$1:$C$42,MATCH(BC46,'Point System'!$A$1:$A$42,0))</f>
        <v>5</v>
      </c>
      <c r="BO46" s="34">
        <f>INDEX('Point System'!$C$1:$C$42,MATCH(BE46,'Point System'!$A$1:$A$42,0))</f>
        <v>5</v>
      </c>
      <c r="BP46" s="34">
        <f>INDEX('Point System'!$C$1:$C$42,MATCH(BG46,'Point System'!$A$1:$A$42,0))</f>
        <v>1</v>
      </c>
      <c r="BQ46" s="34">
        <f>INDEX('Point System'!$C$1:$C$42,MATCH(BI46,'Point System'!$A$1:$A$42,0))</f>
        <v>2</v>
      </c>
      <c r="BR46" s="34">
        <f>INDEX('Point System'!$C$1:$C$42,MATCH(BK46,'Point System'!$A$1:$A$42,0))</f>
        <v>1</v>
      </c>
      <c r="BS46" s="34">
        <f>SUM(BN46:BR46)</f>
        <v>14</v>
      </c>
      <c r="BT46" s="34">
        <v>14</v>
      </c>
      <c r="BU46" s="34"/>
      <c r="BV46" s="339"/>
      <c r="BW46" s="368"/>
      <c r="BX46" s="366">
        <v>0.5</v>
      </c>
      <c r="BY46" s="340">
        <f t="shared" ref="BY46:CN46" si="73">IF(L46="Yes",1,0)</f>
        <v>0</v>
      </c>
      <c r="BZ46" s="340">
        <f t="shared" si="73"/>
        <v>0</v>
      </c>
      <c r="CA46" s="340">
        <f t="shared" si="73"/>
        <v>0</v>
      </c>
      <c r="CB46" s="340">
        <f t="shared" si="73"/>
        <v>0</v>
      </c>
      <c r="CC46" s="340">
        <f t="shared" si="73"/>
        <v>0</v>
      </c>
      <c r="CD46" s="340">
        <f t="shared" si="73"/>
        <v>0</v>
      </c>
      <c r="CE46" s="340">
        <f t="shared" si="73"/>
        <v>0</v>
      </c>
      <c r="CF46" s="340">
        <f t="shared" si="73"/>
        <v>1</v>
      </c>
      <c r="CG46" s="340">
        <f t="shared" si="73"/>
        <v>0</v>
      </c>
      <c r="CH46" s="340">
        <f t="shared" si="73"/>
        <v>0</v>
      </c>
      <c r="CI46" s="340">
        <f t="shared" si="73"/>
        <v>0</v>
      </c>
      <c r="CJ46" s="340">
        <f t="shared" si="73"/>
        <v>0</v>
      </c>
      <c r="CK46" s="340">
        <f t="shared" si="73"/>
        <v>0</v>
      </c>
      <c r="CL46" s="340">
        <f t="shared" si="73"/>
        <v>0</v>
      </c>
      <c r="CM46" s="340">
        <f t="shared" si="73"/>
        <v>1</v>
      </c>
      <c r="CN46" s="340">
        <f t="shared" si="73"/>
        <v>0</v>
      </c>
      <c r="CO46" s="340">
        <f>IF(AB46="Yes",2,0)</f>
        <v>0</v>
      </c>
      <c r="CP46" s="340">
        <f t="shared" ref="CP46:CY46" si="74">IF(AC46="Yes",1,0)</f>
        <v>0</v>
      </c>
      <c r="CQ46" s="340">
        <f t="shared" si="74"/>
        <v>0</v>
      </c>
      <c r="CR46" s="340">
        <f t="shared" si="74"/>
        <v>0</v>
      </c>
      <c r="CS46" s="340">
        <f t="shared" si="74"/>
        <v>0</v>
      </c>
      <c r="CT46" s="340">
        <f t="shared" si="74"/>
        <v>0</v>
      </c>
      <c r="CU46" s="340">
        <f t="shared" si="74"/>
        <v>0</v>
      </c>
      <c r="CV46" s="340">
        <f t="shared" si="74"/>
        <v>0</v>
      </c>
      <c r="CW46" s="340">
        <f t="shared" si="74"/>
        <v>0</v>
      </c>
      <c r="CX46" s="340">
        <f t="shared" si="74"/>
        <v>0</v>
      </c>
      <c r="CY46" s="340">
        <f t="shared" si="74"/>
        <v>0</v>
      </c>
      <c r="CZ46" s="386"/>
      <c r="DA46" s="357"/>
      <c r="DB46" s="364" cm="1">
        <f t="array" ref="DB46">SUMPRODUCT(BY46:CB46*BY$8:CB$8)+SUMPRODUCT(CC46:CE46,CC$8:CE$8)*$BX46*5280+SUMPRODUCT(CF46:CL46,CF$8:CL$8)+SUMPRODUCT(CM46:CQ46,CM$8:CQ$8)*$BX46*5280+SUMPRODUCT(CR46:CY46,CR$8:CY$8)+CZ46</f>
        <v>554400</v>
      </c>
    </row>
    <row r="47" spans="1:106" ht="92.25" customHeight="1" x14ac:dyDescent="0.3">
      <c r="A47" s="399" t="s">
        <v>306</v>
      </c>
      <c r="B47" s="403">
        <f t="shared" si="28"/>
        <v>34</v>
      </c>
      <c r="C47" s="226" t="s">
        <v>307</v>
      </c>
      <c r="D47" s="227" t="s">
        <v>308</v>
      </c>
      <c r="E47" s="228" t="s">
        <v>167</v>
      </c>
      <c r="F47" s="227" t="s">
        <v>309</v>
      </c>
      <c r="G47" s="409" t="s">
        <v>310</v>
      </c>
      <c r="H47" s="376" t="s">
        <v>145</v>
      </c>
      <c r="I47" s="376" t="s">
        <v>137</v>
      </c>
      <c r="J47" s="376" t="s">
        <v>137</v>
      </c>
      <c r="K47" s="376" t="s">
        <v>137</v>
      </c>
      <c r="L47" s="376" t="s">
        <v>137</v>
      </c>
      <c r="M47" s="376" t="s">
        <v>137</v>
      </c>
      <c r="N47" s="376" t="s">
        <v>137</v>
      </c>
      <c r="O47" s="376" t="s">
        <v>137</v>
      </c>
      <c r="P47" s="376" t="s">
        <v>137</v>
      </c>
      <c r="Q47" s="376" t="s">
        <v>137</v>
      </c>
      <c r="R47" s="376" t="s">
        <v>137</v>
      </c>
      <c r="S47" s="376" t="s">
        <v>145</v>
      </c>
      <c r="T47" s="376" t="s">
        <v>137</v>
      </c>
      <c r="U47" s="376" t="s">
        <v>137</v>
      </c>
      <c r="V47" s="376" t="s">
        <v>137</v>
      </c>
      <c r="W47" s="376" t="s">
        <v>137</v>
      </c>
      <c r="X47" s="376" t="s">
        <v>137</v>
      </c>
      <c r="Y47" s="376" t="s">
        <v>137</v>
      </c>
      <c r="Z47" s="376" t="s">
        <v>145</v>
      </c>
      <c r="AA47" s="376" t="s">
        <v>137</v>
      </c>
      <c r="AB47" s="376" t="s">
        <v>137</v>
      </c>
      <c r="AC47" s="376" t="s">
        <v>137</v>
      </c>
      <c r="AD47" s="376" t="s">
        <v>137</v>
      </c>
      <c r="AE47" s="376" t="s">
        <v>137</v>
      </c>
      <c r="AF47" s="376" t="s">
        <v>137</v>
      </c>
      <c r="AG47" s="376" t="s">
        <v>137</v>
      </c>
      <c r="AH47" s="376" t="s">
        <v>137</v>
      </c>
      <c r="AI47" s="376" t="s">
        <v>137</v>
      </c>
      <c r="AJ47" s="376" t="s">
        <v>137</v>
      </c>
      <c r="AK47" s="376" t="s">
        <v>137</v>
      </c>
      <c r="AL47" s="374" t="s">
        <v>137</v>
      </c>
      <c r="AM47" s="376" t="s">
        <v>145</v>
      </c>
      <c r="AN47" s="376" t="s">
        <v>137</v>
      </c>
      <c r="AO47" s="376" t="s">
        <v>137</v>
      </c>
      <c r="AP47" s="376" t="s">
        <v>137</v>
      </c>
      <c r="AQ47" s="376" t="s">
        <v>137</v>
      </c>
      <c r="AR47" s="376" t="s">
        <v>137</v>
      </c>
      <c r="AS47" s="376" t="s">
        <v>137</v>
      </c>
      <c r="AT47" s="376" t="s">
        <v>145</v>
      </c>
      <c r="AU47" s="376" t="s">
        <v>137</v>
      </c>
      <c r="AV47" s="377" t="s">
        <v>146</v>
      </c>
      <c r="AW47" s="378">
        <v>400000</v>
      </c>
      <c r="AX47" s="379"/>
      <c r="AY47" s="380">
        <v>24</v>
      </c>
      <c r="AZ47" s="34"/>
      <c r="BA47" s="339"/>
      <c r="BB47" s="368"/>
      <c r="BC47" s="372" t="s">
        <v>432</v>
      </c>
      <c r="BD47" s="371"/>
      <c r="BE47" s="372" t="s">
        <v>423</v>
      </c>
      <c r="BF47" s="371"/>
      <c r="BG47" s="372" t="s">
        <v>428</v>
      </c>
      <c r="BH47" s="371"/>
      <c r="BI47" s="372" t="s">
        <v>433</v>
      </c>
      <c r="BJ47" s="371"/>
      <c r="BK47" s="372" t="s">
        <v>434</v>
      </c>
      <c r="BL47" s="373"/>
      <c r="BM47" s="34"/>
      <c r="BN47" s="34">
        <f>INDEX('Point System'!$C$1:$C$42,MATCH(BC47,'Point System'!$A$1:$A$42,0))</f>
        <v>5</v>
      </c>
      <c r="BO47" s="34">
        <f>INDEX('Point System'!$C$1:$C$42,MATCH(BE47,'Point System'!$A$1:$A$42,0))</f>
        <v>5</v>
      </c>
      <c r="BP47" s="34">
        <f>INDEX('Point System'!$C$1:$C$42,MATCH(BG47,'Point System'!$A$1:$A$42,0))</f>
        <v>1</v>
      </c>
      <c r="BQ47" s="34">
        <f>INDEX('Point System'!$C$1:$C$42,MATCH(BI47,'Point System'!$A$1:$A$42,0))</f>
        <v>2</v>
      </c>
      <c r="BR47" s="34">
        <f>INDEX('Point System'!$C$1:$C$42,MATCH(BK47,'Point System'!$A$1:$A$42,0))</f>
        <v>1</v>
      </c>
      <c r="BS47" s="34">
        <f t="shared" si="67"/>
        <v>14</v>
      </c>
      <c r="BT47" s="34">
        <v>14</v>
      </c>
      <c r="BU47" s="34"/>
      <c r="BV47" s="339"/>
      <c r="BW47" s="368"/>
      <c r="BX47" s="366">
        <v>0.75</v>
      </c>
      <c r="BY47" s="340">
        <f t="shared" ref="BY47:CN52" si="75">IF(L49="Yes",1,0)</f>
        <v>0</v>
      </c>
      <c r="BZ47" s="340">
        <f t="shared" si="75"/>
        <v>0</v>
      </c>
      <c r="CA47" s="340">
        <f t="shared" si="75"/>
        <v>0</v>
      </c>
      <c r="CB47" s="340">
        <f t="shared" si="75"/>
        <v>0</v>
      </c>
      <c r="CC47" s="340">
        <f t="shared" si="75"/>
        <v>0</v>
      </c>
      <c r="CD47" s="340">
        <f t="shared" si="75"/>
        <v>0</v>
      </c>
      <c r="CE47" s="340">
        <f t="shared" si="75"/>
        <v>0</v>
      </c>
      <c r="CF47" s="340">
        <f t="shared" si="75"/>
        <v>1</v>
      </c>
      <c r="CG47" s="340">
        <f t="shared" si="75"/>
        <v>0</v>
      </c>
      <c r="CH47" s="340">
        <f t="shared" si="75"/>
        <v>0</v>
      </c>
      <c r="CI47" s="340">
        <f t="shared" si="75"/>
        <v>0</v>
      </c>
      <c r="CJ47" s="340">
        <f t="shared" si="75"/>
        <v>0</v>
      </c>
      <c r="CK47" s="340">
        <f t="shared" si="75"/>
        <v>0</v>
      </c>
      <c r="CL47" s="340">
        <f t="shared" si="75"/>
        <v>0</v>
      </c>
      <c r="CM47" s="340">
        <f t="shared" si="75"/>
        <v>1</v>
      </c>
      <c r="CN47" s="340">
        <f t="shared" si="75"/>
        <v>0</v>
      </c>
      <c r="CO47" s="340">
        <f t="shared" ref="CO47:CO52" si="76">IF(AB49="Yes",2,0)</f>
        <v>0</v>
      </c>
      <c r="CP47" s="340">
        <f t="shared" ref="CP47:CY52" si="77">IF(AC49="Yes",1,0)</f>
        <v>0</v>
      </c>
      <c r="CQ47" s="340">
        <f t="shared" si="77"/>
        <v>0</v>
      </c>
      <c r="CR47" s="340">
        <f t="shared" si="77"/>
        <v>0</v>
      </c>
      <c r="CS47" s="340">
        <f t="shared" si="77"/>
        <v>0</v>
      </c>
      <c r="CT47" s="340">
        <f t="shared" si="77"/>
        <v>0</v>
      </c>
      <c r="CU47" s="340">
        <f t="shared" si="77"/>
        <v>0</v>
      </c>
      <c r="CV47" s="340">
        <f t="shared" si="77"/>
        <v>0</v>
      </c>
      <c r="CW47" s="340">
        <f t="shared" si="77"/>
        <v>0</v>
      </c>
      <c r="CX47" s="340">
        <f t="shared" si="77"/>
        <v>0</v>
      </c>
      <c r="CY47" s="340">
        <f t="shared" si="77"/>
        <v>0</v>
      </c>
      <c r="CZ47" s="386"/>
      <c r="DA47" s="357"/>
      <c r="DB47" s="364" cm="1">
        <f t="array" ref="DB47">SUMPRODUCT(BY47:CB47*BY$8:CB$8)+SUMPRODUCT(CC47:CE47,CC$8:CE$8)*$BX47*5280+SUMPRODUCT(CF47:CL47,CF$8:CL$8)+SUMPRODUCT(CM47:CQ47,CM$8:CQ$8)*$BX47*5280+SUMPRODUCT(CR47:CY47,CR$8:CY$8)+CZ47</f>
        <v>831600</v>
      </c>
    </row>
    <row r="48" spans="1:106" s="34" customFormat="1" ht="81.75" customHeight="1" x14ac:dyDescent="0.3">
      <c r="A48" s="399" t="s">
        <v>311</v>
      </c>
      <c r="B48" s="403">
        <f t="shared" si="28"/>
        <v>35</v>
      </c>
      <c r="C48" s="226" t="s">
        <v>312</v>
      </c>
      <c r="D48" s="227" t="s">
        <v>313</v>
      </c>
      <c r="E48" s="228" t="s">
        <v>167</v>
      </c>
      <c r="F48" s="227" t="s">
        <v>314</v>
      </c>
      <c r="G48" s="409" t="s">
        <v>315</v>
      </c>
      <c r="H48" s="376" t="s">
        <v>135</v>
      </c>
      <c r="I48" s="376" t="s">
        <v>137</v>
      </c>
      <c r="J48" s="376" t="s">
        <v>136</v>
      </c>
      <c r="K48" s="376" t="s">
        <v>136</v>
      </c>
      <c r="L48" s="376" t="s">
        <v>137</v>
      </c>
      <c r="M48" s="376" t="s">
        <v>137</v>
      </c>
      <c r="N48" s="376" t="s">
        <v>137</v>
      </c>
      <c r="O48" s="376" t="s">
        <v>137</v>
      </c>
      <c r="P48" s="376" t="s">
        <v>137</v>
      </c>
      <c r="Q48" s="376" t="s">
        <v>137</v>
      </c>
      <c r="R48" s="376" t="s">
        <v>136</v>
      </c>
      <c r="S48" s="376" t="s">
        <v>135</v>
      </c>
      <c r="T48" s="376" t="s">
        <v>136</v>
      </c>
      <c r="U48" s="376" t="s">
        <v>136</v>
      </c>
      <c r="V48" s="376" t="s">
        <v>137</v>
      </c>
      <c r="W48" s="376" t="s">
        <v>137</v>
      </c>
      <c r="X48" s="376" t="s">
        <v>137</v>
      </c>
      <c r="Y48" s="376" t="s">
        <v>136</v>
      </c>
      <c r="Z48" s="376" t="s">
        <v>135</v>
      </c>
      <c r="AA48" s="376" t="s">
        <v>137</v>
      </c>
      <c r="AB48" s="376" t="s">
        <v>136</v>
      </c>
      <c r="AC48" s="376" t="s">
        <v>137</v>
      </c>
      <c r="AD48" s="376" t="s">
        <v>137</v>
      </c>
      <c r="AE48" s="376" t="s">
        <v>137</v>
      </c>
      <c r="AF48" s="376" t="s">
        <v>137</v>
      </c>
      <c r="AG48" s="376" t="s">
        <v>137</v>
      </c>
      <c r="AH48" s="376" t="s">
        <v>137</v>
      </c>
      <c r="AI48" s="376" t="s">
        <v>137</v>
      </c>
      <c r="AJ48" s="376" t="s">
        <v>137</v>
      </c>
      <c r="AK48" s="376" t="s">
        <v>137</v>
      </c>
      <c r="AL48" s="374" t="s">
        <v>137</v>
      </c>
      <c r="AM48" s="376" t="s">
        <v>135</v>
      </c>
      <c r="AN48" s="376" t="s">
        <v>137</v>
      </c>
      <c r="AO48" s="376" t="s">
        <v>137</v>
      </c>
      <c r="AP48" s="376" t="s">
        <v>137</v>
      </c>
      <c r="AQ48" s="376" t="s">
        <v>135</v>
      </c>
      <c r="AR48" s="376" t="s">
        <v>136</v>
      </c>
      <c r="AS48" s="376" t="s">
        <v>136</v>
      </c>
      <c r="AT48" s="376" t="s">
        <v>135</v>
      </c>
      <c r="AU48" s="376" t="s">
        <v>136</v>
      </c>
      <c r="AV48" s="377" t="s">
        <v>146</v>
      </c>
      <c r="AW48" s="378">
        <v>400000</v>
      </c>
      <c r="AX48" s="379"/>
      <c r="AY48" s="380">
        <v>36</v>
      </c>
      <c r="BA48" s="339"/>
      <c r="BB48" s="368"/>
      <c r="BC48" s="372" t="s">
        <v>432</v>
      </c>
      <c r="BD48" s="371"/>
      <c r="BE48" s="372" t="s">
        <v>423</v>
      </c>
      <c r="BF48" s="371"/>
      <c r="BG48" s="372" t="s">
        <v>428</v>
      </c>
      <c r="BH48" s="371"/>
      <c r="BI48" s="372" t="s">
        <v>433</v>
      </c>
      <c r="BJ48" s="371"/>
      <c r="BK48" s="372" t="s">
        <v>434</v>
      </c>
      <c r="BL48" s="373"/>
      <c r="BN48" s="34">
        <f>INDEX('Point System'!$C$1:$C$42,MATCH(BC48,'Point System'!$A$1:$A$42,0))</f>
        <v>5</v>
      </c>
      <c r="BO48" s="34">
        <f>INDEX('Point System'!$C$1:$C$42,MATCH(BE48,'Point System'!$A$1:$A$42,0))</f>
        <v>5</v>
      </c>
      <c r="BP48" s="34">
        <f>INDEX('Point System'!$C$1:$C$42,MATCH(BG48,'Point System'!$A$1:$A$42,0))</f>
        <v>1</v>
      </c>
      <c r="BQ48" s="34">
        <f>INDEX('Point System'!$C$1:$C$42,MATCH(BI48,'Point System'!$A$1:$A$42,0))</f>
        <v>2</v>
      </c>
      <c r="BR48" s="34">
        <f>INDEX('Point System'!$C$1:$C$42,MATCH(BK48,'Point System'!$A$1:$A$42,0))</f>
        <v>1</v>
      </c>
      <c r="BS48" s="34">
        <f t="shared" si="67"/>
        <v>14</v>
      </c>
      <c r="BT48" s="34">
        <v>14</v>
      </c>
      <c r="BV48" s="339"/>
      <c r="BW48" s="368"/>
      <c r="BX48" s="366">
        <v>0.1</v>
      </c>
      <c r="BY48" s="340">
        <f t="shared" si="75"/>
        <v>0</v>
      </c>
      <c r="BZ48" s="340">
        <f t="shared" si="75"/>
        <v>0</v>
      </c>
      <c r="CA48" s="340">
        <f t="shared" si="75"/>
        <v>0</v>
      </c>
      <c r="CB48" s="340">
        <f t="shared" si="75"/>
        <v>0</v>
      </c>
      <c r="CC48" s="340">
        <f t="shared" si="75"/>
        <v>0</v>
      </c>
      <c r="CD48" s="340">
        <f t="shared" si="75"/>
        <v>0</v>
      </c>
      <c r="CE48" s="340">
        <f t="shared" si="75"/>
        <v>0</v>
      </c>
      <c r="CF48" s="340">
        <f t="shared" si="75"/>
        <v>1</v>
      </c>
      <c r="CG48" s="340">
        <f t="shared" si="75"/>
        <v>0</v>
      </c>
      <c r="CH48" s="340">
        <f t="shared" si="75"/>
        <v>0</v>
      </c>
      <c r="CI48" s="340">
        <f t="shared" si="75"/>
        <v>0</v>
      </c>
      <c r="CJ48" s="340">
        <f t="shared" si="75"/>
        <v>0</v>
      </c>
      <c r="CK48" s="340">
        <f t="shared" si="75"/>
        <v>0</v>
      </c>
      <c r="CL48" s="340">
        <f t="shared" si="75"/>
        <v>0</v>
      </c>
      <c r="CM48" s="340">
        <f t="shared" si="75"/>
        <v>1</v>
      </c>
      <c r="CN48" s="340">
        <f t="shared" si="75"/>
        <v>1</v>
      </c>
      <c r="CO48" s="340">
        <f t="shared" si="76"/>
        <v>0</v>
      </c>
      <c r="CP48" s="340">
        <f t="shared" si="77"/>
        <v>0</v>
      </c>
      <c r="CQ48" s="340">
        <f t="shared" si="77"/>
        <v>0</v>
      </c>
      <c r="CR48" s="340">
        <f t="shared" si="77"/>
        <v>0</v>
      </c>
      <c r="CS48" s="340">
        <f t="shared" si="77"/>
        <v>0</v>
      </c>
      <c r="CT48" s="340">
        <f t="shared" si="77"/>
        <v>0</v>
      </c>
      <c r="CU48" s="340">
        <f t="shared" si="77"/>
        <v>0</v>
      </c>
      <c r="CV48" s="340">
        <f t="shared" si="77"/>
        <v>0</v>
      </c>
      <c r="CW48" s="340">
        <f t="shared" si="77"/>
        <v>0</v>
      </c>
      <c r="CX48" s="340">
        <f t="shared" si="77"/>
        <v>0</v>
      </c>
      <c r="CY48" s="340">
        <f t="shared" si="77"/>
        <v>0</v>
      </c>
      <c r="CZ48" s="386"/>
      <c r="DA48" s="357"/>
      <c r="DB48" s="364" cm="1">
        <f t="array" ref="DB48">SUMPRODUCT(BY48:CB48*BY$8:CB$8)+SUMPRODUCT(CC48:CE48,CC$8:CE$8)*$BX48*5280+SUMPRODUCT(CF48:CL48,CF$8:CL$8)+SUMPRODUCT(CM48:CQ48,CM$8:CQ$8)*$BX48*5280+SUMPRODUCT(CR48:CY48,CR$8:CY$8)+CZ48</f>
        <v>205920</v>
      </c>
    </row>
    <row r="49" spans="1:106" ht="69.95" customHeight="1" x14ac:dyDescent="0.3">
      <c r="A49" s="399" t="s">
        <v>316</v>
      </c>
      <c r="B49" s="403">
        <f t="shared" si="28"/>
        <v>36</v>
      </c>
      <c r="C49" s="226" t="s">
        <v>317</v>
      </c>
      <c r="D49" s="227" t="s">
        <v>318</v>
      </c>
      <c r="E49" s="228" t="s">
        <v>167</v>
      </c>
      <c r="F49" s="227" t="s">
        <v>319</v>
      </c>
      <c r="G49" s="409" t="s">
        <v>320</v>
      </c>
      <c r="H49" s="376" t="s">
        <v>145</v>
      </c>
      <c r="I49" s="376" t="s">
        <v>137</v>
      </c>
      <c r="J49" s="376" t="s">
        <v>137</v>
      </c>
      <c r="K49" s="376" t="s">
        <v>137</v>
      </c>
      <c r="L49" s="376" t="s">
        <v>137</v>
      </c>
      <c r="M49" s="376" t="s">
        <v>137</v>
      </c>
      <c r="N49" s="376" t="s">
        <v>137</v>
      </c>
      <c r="O49" s="376" t="s">
        <v>137</v>
      </c>
      <c r="P49" s="376" t="s">
        <v>137</v>
      </c>
      <c r="Q49" s="376" t="s">
        <v>137</v>
      </c>
      <c r="R49" s="376" t="s">
        <v>137</v>
      </c>
      <c r="S49" s="376" t="s">
        <v>145</v>
      </c>
      <c r="T49" s="376" t="s">
        <v>137</v>
      </c>
      <c r="U49" s="376" t="s">
        <v>137</v>
      </c>
      <c r="V49" s="376" t="s">
        <v>137</v>
      </c>
      <c r="W49" s="376" t="s">
        <v>137</v>
      </c>
      <c r="X49" s="376" t="s">
        <v>137</v>
      </c>
      <c r="Y49" s="376" t="s">
        <v>137</v>
      </c>
      <c r="Z49" s="376" t="s">
        <v>145</v>
      </c>
      <c r="AA49" s="376" t="s">
        <v>137</v>
      </c>
      <c r="AB49" s="376" t="s">
        <v>137</v>
      </c>
      <c r="AC49" s="376" t="s">
        <v>137</v>
      </c>
      <c r="AD49" s="376" t="s">
        <v>137</v>
      </c>
      <c r="AE49" s="376" t="s">
        <v>137</v>
      </c>
      <c r="AF49" s="376" t="s">
        <v>137</v>
      </c>
      <c r="AG49" s="376" t="s">
        <v>137</v>
      </c>
      <c r="AH49" s="376" t="s">
        <v>137</v>
      </c>
      <c r="AI49" s="376" t="s">
        <v>137</v>
      </c>
      <c r="AJ49" s="376" t="s">
        <v>137</v>
      </c>
      <c r="AK49" s="376" t="s">
        <v>137</v>
      </c>
      <c r="AL49" s="374" t="s">
        <v>137</v>
      </c>
      <c r="AM49" s="376" t="s">
        <v>145</v>
      </c>
      <c r="AN49" s="376" t="s">
        <v>137</v>
      </c>
      <c r="AO49" s="376" t="s">
        <v>137</v>
      </c>
      <c r="AP49" s="376" t="s">
        <v>137</v>
      </c>
      <c r="AQ49" s="376" t="s">
        <v>137</v>
      </c>
      <c r="AR49" s="376" t="s">
        <v>145</v>
      </c>
      <c r="AS49" s="376" t="s">
        <v>137</v>
      </c>
      <c r="AT49" s="376" t="s">
        <v>145</v>
      </c>
      <c r="AU49" s="376" t="s">
        <v>137</v>
      </c>
      <c r="AV49" s="377" t="s">
        <v>146</v>
      </c>
      <c r="AW49" s="378">
        <v>400000</v>
      </c>
      <c r="AX49" s="379"/>
      <c r="AY49" s="380">
        <v>24</v>
      </c>
      <c r="BC49" s="372" t="s">
        <v>432</v>
      </c>
      <c r="BD49" s="371"/>
      <c r="BE49" s="372" t="s">
        <v>423</v>
      </c>
      <c r="BF49" s="371"/>
      <c r="BG49" s="372" t="s">
        <v>428</v>
      </c>
      <c r="BH49" s="371"/>
      <c r="BI49" s="372" t="s">
        <v>433</v>
      </c>
      <c r="BJ49" s="371"/>
      <c r="BK49" s="372" t="s">
        <v>434</v>
      </c>
      <c r="BL49" s="373"/>
      <c r="BM49" s="34"/>
      <c r="BN49" s="34">
        <f>INDEX('Point System'!$C$1:$C$42,MATCH(BC49,'Point System'!$A$1:$A$42,0))</f>
        <v>5</v>
      </c>
      <c r="BO49" s="34">
        <f>INDEX('Point System'!$C$1:$C$42,MATCH(BE49,'Point System'!$A$1:$A$42,0))</f>
        <v>5</v>
      </c>
      <c r="BP49" s="34">
        <f>INDEX('Point System'!$C$1:$C$42,MATCH(BG49,'Point System'!$A$1:$A$42,0))</f>
        <v>1</v>
      </c>
      <c r="BQ49" s="34">
        <f>INDEX('Point System'!$C$1:$C$42,MATCH(BI49,'Point System'!$A$1:$A$42,0))</f>
        <v>2</v>
      </c>
      <c r="BR49" s="34">
        <f>INDEX('Point System'!$C$1:$C$42,MATCH(BK49,'Point System'!$A$1:$A$42,0))</f>
        <v>1</v>
      </c>
      <c r="BS49" s="34">
        <f t="shared" si="67"/>
        <v>14</v>
      </c>
      <c r="BT49" s="34">
        <v>14</v>
      </c>
      <c r="BU49" s="34"/>
      <c r="BV49" s="339"/>
      <c r="BW49" s="368"/>
      <c r="BX49" s="366">
        <v>1.75</v>
      </c>
      <c r="BY49" s="340">
        <f t="shared" si="75"/>
        <v>0</v>
      </c>
      <c r="BZ49" s="340">
        <f t="shared" si="75"/>
        <v>0</v>
      </c>
      <c r="CA49" s="340">
        <f t="shared" si="75"/>
        <v>0</v>
      </c>
      <c r="CB49" s="340">
        <f t="shared" si="75"/>
        <v>0</v>
      </c>
      <c r="CC49" s="340">
        <f t="shared" si="75"/>
        <v>0</v>
      </c>
      <c r="CD49" s="340">
        <f t="shared" si="75"/>
        <v>0</v>
      </c>
      <c r="CE49" s="340">
        <f t="shared" si="75"/>
        <v>0</v>
      </c>
      <c r="CF49" s="340">
        <f t="shared" si="75"/>
        <v>0</v>
      </c>
      <c r="CG49" s="340">
        <f t="shared" si="75"/>
        <v>0</v>
      </c>
      <c r="CH49" s="340">
        <f t="shared" si="75"/>
        <v>0</v>
      </c>
      <c r="CI49" s="340">
        <f t="shared" si="75"/>
        <v>0</v>
      </c>
      <c r="CJ49" s="340">
        <f t="shared" si="75"/>
        <v>0</v>
      </c>
      <c r="CK49" s="340">
        <f t="shared" si="75"/>
        <v>0</v>
      </c>
      <c r="CL49" s="340">
        <f t="shared" si="75"/>
        <v>0</v>
      </c>
      <c r="CM49" s="340">
        <f t="shared" si="75"/>
        <v>0</v>
      </c>
      <c r="CN49" s="340">
        <f t="shared" si="75"/>
        <v>0</v>
      </c>
      <c r="CO49" s="340">
        <f t="shared" si="76"/>
        <v>0</v>
      </c>
      <c r="CP49" s="340">
        <f t="shared" si="77"/>
        <v>0</v>
      </c>
      <c r="CQ49" s="340">
        <f t="shared" si="77"/>
        <v>0</v>
      </c>
      <c r="CR49" s="340">
        <f t="shared" si="77"/>
        <v>0</v>
      </c>
      <c r="CS49" s="340">
        <f t="shared" si="77"/>
        <v>0</v>
      </c>
      <c r="CT49" s="340">
        <f t="shared" si="77"/>
        <v>0</v>
      </c>
      <c r="CU49" s="340">
        <f t="shared" si="77"/>
        <v>1</v>
      </c>
      <c r="CV49" s="340">
        <f t="shared" si="77"/>
        <v>0</v>
      </c>
      <c r="CW49" s="340">
        <f t="shared" si="77"/>
        <v>0</v>
      </c>
      <c r="CX49" s="340">
        <f t="shared" si="77"/>
        <v>0</v>
      </c>
      <c r="CY49" s="340">
        <f t="shared" si="77"/>
        <v>0</v>
      </c>
      <c r="CZ49" s="386"/>
      <c r="DA49" s="357"/>
      <c r="DB49" s="364" cm="1">
        <f t="array" ref="DB49">SUMPRODUCT(BY49:CB49*BY$8:CB$8)+SUMPRODUCT(CC49:CE49,CC$8:CE$8)*$BX49*5280+SUMPRODUCT(CF49:CL49,CF$8:CL$8)+SUMPRODUCT(CM49:CQ49,CM$8:CQ$8)*$BX49*5280+SUMPRODUCT(CR49:CY49,CR$8:CY$8)+CZ49</f>
        <v>0</v>
      </c>
    </row>
    <row r="50" spans="1:106" ht="90.75" customHeight="1" x14ac:dyDescent="0.3">
      <c r="A50" s="399" t="s">
        <v>321</v>
      </c>
      <c r="B50" s="403">
        <f t="shared" si="28"/>
        <v>37</v>
      </c>
      <c r="C50" s="226" t="s">
        <v>322</v>
      </c>
      <c r="D50" s="227" t="s">
        <v>323</v>
      </c>
      <c r="E50" s="228" t="s">
        <v>167</v>
      </c>
      <c r="F50" s="227" t="s">
        <v>324</v>
      </c>
      <c r="G50" s="409" t="s">
        <v>325</v>
      </c>
      <c r="H50" s="376" t="s">
        <v>135</v>
      </c>
      <c r="I50" s="376" t="s">
        <v>136</v>
      </c>
      <c r="J50" s="376" t="s">
        <v>136</v>
      </c>
      <c r="K50" s="376" t="s">
        <v>136</v>
      </c>
      <c r="L50" s="376" t="s">
        <v>137</v>
      </c>
      <c r="M50" s="376" t="s">
        <v>137</v>
      </c>
      <c r="N50" s="376" t="s">
        <v>137</v>
      </c>
      <c r="O50" s="376" t="s">
        <v>137</v>
      </c>
      <c r="P50" s="376" t="s">
        <v>137</v>
      </c>
      <c r="Q50" s="376" t="s">
        <v>137</v>
      </c>
      <c r="R50" s="376" t="s">
        <v>137</v>
      </c>
      <c r="S50" s="376" t="s">
        <v>145</v>
      </c>
      <c r="T50" s="376" t="s">
        <v>137</v>
      </c>
      <c r="U50" s="376" t="s">
        <v>137</v>
      </c>
      <c r="V50" s="376" t="s">
        <v>137</v>
      </c>
      <c r="W50" s="376" t="s">
        <v>137</v>
      </c>
      <c r="X50" s="376" t="s">
        <v>137</v>
      </c>
      <c r="Y50" s="376" t="s">
        <v>137</v>
      </c>
      <c r="Z50" s="376" t="s">
        <v>145</v>
      </c>
      <c r="AA50" s="376" t="s">
        <v>145</v>
      </c>
      <c r="AB50" s="376" t="s">
        <v>137</v>
      </c>
      <c r="AC50" s="376" t="s">
        <v>137</v>
      </c>
      <c r="AD50" s="376" t="s">
        <v>137</v>
      </c>
      <c r="AE50" s="376" t="s">
        <v>137</v>
      </c>
      <c r="AF50" s="376" t="s">
        <v>137</v>
      </c>
      <c r="AG50" s="376" t="s">
        <v>137</v>
      </c>
      <c r="AH50" s="376" t="s">
        <v>137</v>
      </c>
      <c r="AI50" s="376" t="s">
        <v>137</v>
      </c>
      <c r="AJ50" s="376" t="s">
        <v>137</v>
      </c>
      <c r="AK50" s="376" t="s">
        <v>137</v>
      </c>
      <c r="AL50" s="374" t="s">
        <v>137</v>
      </c>
      <c r="AM50" s="376" t="s">
        <v>145</v>
      </c>
      <c r="AN50" s="376" t="s">
        <v>137</v>
      </c>
      <c r="AO50" s="376" t="s">
        <v>137</v>
      </c>
      <c r="AP50" s="376" t="s">
        <v>137</v>
      </c>
      <c r="AQ50" s="376" t="s">
        <v>135</v>
      </c>
      <c r="AR50" s="376" t="s">
        <v>145</v>
      </c>
      <c r="AS50" s="376" t="s">
        <v>137</v>
      </c>
      <c r="AT50" s="376" t="s">
        <v>145</v>
      </c>
      <c r="AU50" s="376" t="s">
        <v>137</v>
      </c>
      <c r="AV50" s="377" t="s">
        <v>138</v>
      </c>
      <c r="AW50" s="378">
        <v>300000</v>
      </c>
      <c r="AX50" s="379"/>
      <c r="AY50" s="380">
        <v>9</v>
      </c>
      <c r="BC50" s="372" t="s">
        <v>432</v>
      </c>
      <c r="BD50" s="371"/>
      <c r="BE50" s="372" t="s">
        <v>423</v>
      </c>
      <c r="BF50" s="371"/>
      <c r="BG50" s="372" t="s">
        <v>426</v>
      </c>
      <c r="BH50" s="371"/>
      <c r="BI50" s="372" t="s">
        <v>447</v>
      </c>
      <c r="BJ50" s="371"/>
      <c r="BK50" s="372" t="s">
        <v>434</v>
      </c>
      <c r="BL50" s="373"/>
      <c r="BM50" s="34"/>
      <c r="BN50" s="34">
        <f>INDEX('Point System'!$C$1:$C$42,MATCH(BC50,'Point System'!$A$1:$A$42,0))</f>
        <v>5</v>
      </c>
      <c r="BO50" s="34">
        <f>INDEX('Point System'!$C$1:$C$42,MATCH(BE50,'Point System'!$A$1:$A$42,0))</f>
        <v>5</v>
      </c>
      <c r="BP50" s="34">
        <f>INDEX('Point System'!$C$1:$C$42,MATCH(BG50,'Point System'!$A$1:$A$42,0))</f>
        <v>3</v>
      </c>
      <c r="BQ50" s="34">
        <f>INDEX('Point System'!$C$1:$C$42,MATCH(BI50,'Point System'!$A$1:$A$42,0))</f>
        <v>-1</v>
      </c>
      <c r="BR50" s="34">
        <f>INDEX('Point System'!$C$1:$C$42,MATCH(BK50,'Point System'!$A$1:$A$42,0))</f>
        <v>1</v>
      </c>
      <c r="BS50" s="34">
        <f>SUM(BN50:BR50)</f>
        <v>13</v>
      </c>
      <c r="BT50" s="34">
        <v>13</v>
      </c>
      <c r="BU50" s="34"/>
      <c r="BV50" s="339"/>
      <c r="BW50" s="368"/>
      <c r="BX50" s="366">
        <v>0.5</v>
      </c>
      <c r="BY50" s="340">
        <f t="shared" si="75"/>
        <v>0</v>
      </c>
      <c r="BZ50" s="340">
        <f t="shared" si="75"/>
        <v>0</v>
      </c>
      <c r="CA50" s="340">
        <f t="shared" si="75"/>
        <v>0</v>
      </c>
      <c r="CB50" s="340">
        <f t="shared" si="75"/>
        <v>0</v>
      </c>
      <c r="CC50" s="340">
        <f t="shared" si="75"/>
        <v>0</v>
      </c>
      <c r="CD50" s="340">
        <f t="shared" si="75"/>
        <v>0</v>
      </c>
      <c r="CE50" s="340">
        <f t="shared" si="75"/>
        <v>0</v>
      </c>
      <c r="CF50" s="340">
        <f t="shared" si="75"/>
        <v>1</v>
      </c>
      <c r="CG50" s="340">
        <f t="shared" si="75"/>
        <v>0</v>
      </c>
      <c r="CH50" s="340">
        <f t="shared" si="75"/>
        <v>0</v>
      </c>
      <c r="CI50" s="340">
        <f t="shared" si="75"/>
        <v>0</v>
      </c>
      <c r="CJ50" s="340">
        <f t="shared" si="75"/>
        <v>0</v>
      </c>
      <c r="CK50" s="340">
        <f t="shared" si="75"/>
        <v>0</v>
      </c>
      <c r="CL50" s="340">
        <f t="shared" si="75"/>
        <v>0</v>
      </c>
      <c r="CM50" s="340">
        <f t="shared" si="75"/>
        <v>1</v>
      </c>
      <c r="CN50" s="340">
        <f t="shared" si="75"/>
        <v>0</v>
      </c>
      <c r="CO50" s="340">
        <f t="shared" si="76"/>
        <v>0</v>
      </c>
      <c r="CP50" s="340">
        <f t="shared" si="77"/>
        <v>0</v>
      </c>
      <c r="CQ50" s="340">
        <f t="shared" si="77"/>
        <v>0</v>
      </c>
      <c r="CR50" s="340">
        <f t="shared" si="77"/>
        <v>0</v>
      </c>
      <c r="CS50" s="340">
        <f t="shared" si="77"/>
        <v>0</v>
      </c>
      <c r="CT50" s="340">
        <f t="shared" si="77"/>
        <v>0</v>
      </c>
      <c r="CU50" s="340">
        <f t="shared" si="77"/>
        <v>0</v>
      </c>
      <c r="CV50" s="340">
        <f t="shared" si="77"/>
        <v>0</v>
      </c>
      <c r="CW50" s="340">
        <f t="shared" si="77"/>
        <v>0</v>
      </c>
      <c r="CX50" s="340">
        <f t="shared" si="77"/>
        <v>0</v>
      </c>
      <c r="CY50" s="340">
        <f t="shared" si="77"/>
        <v>0</v>
      </c>
      <c r="CZ50" s="386"/>
      <c r="DA50" s="357"/>
      <c r="DB50" s="364" cm="1">
        <f t="array" ref="DB50">SUMPRODUCT(BY50:CB50*BY$8:CB$8)+SUMPRODUCT(CC50:CE50,CC$8:CE$8)*$BX50*5280+SUMPRODUCT(CF50:CL50,CF$8:CL$8)+SUMPRODUCT(CM50:CQ50,CM$8:CQ$8)*$BX50*5280+SUMPRODUCT(CR50:CY50,CR$8:CY$8)+CZ50</f>
        <v>554400</v>
      </c>
    </row>
    <row r="51" spans="1:106" s="34" customFormat="1" ht="89.25" customHeight="1" x14ac:dyDescent="0.3">
      <c r="A51" s="399" t="s">
        <v>326</v>
      </c>
      <c r="B51" s="403">
        <f t="shared" si="28"/>
        <v>38</v>
      </c>
      <c r="C51" s="226" t="s">
        <v>327</v>
      </c>
      <c r="D51" s="227" t="s">
        <v>328</v>
      </c>
      <c r="E51" s="228" t="s">
        <v>167</v>
      </c>
      <c r="F51" s="227" t="s">
        <v>329</v>
      </c>
      <c r="G51" s="409" t="s">
        <v>330</v>
      </c>
      <c r="H51" s="376" t="s">
        <v>136</v>
      </c>
      <c r="I51" s="376" t="s">
        <v>145</v>
      </c>
      <c r="J51" s="376" t="s">
        <v>137</v>
      </c>
      <c r="K51" s="376" t="s">
        <v>137</v>
      </c>
      <c r="L51" s="376" t="s">
        <v>137</v>
      </c>
      <c r="M51" s="376" t="s">
        <v>137</v>
      </c>
      <c r="N51" s="376" t="s">
        <v>137</v>
      </c>
      <c r="O51" s="376" t="s">
        <v>137</v>
      </c>
      <c r="P51" s="376" t="s">
        <v>137</v>
      </c>
      <c r="Q51" s="376" t="s">
        <v>137</v>
      </c>
      <c r="R51" s="376" t="s">
        <v>137</v>
      </c>
      <c r="S51" s="376" t="s">
        <v>137</v>
      </c>
      <c r="T51" s="376" t="s">
        <v>137</v>
      </c>
      <c r="U51" s="376" t="s">
        <v>137</v>
      </c>
      <c r="V51" s="376" t="s">
        <v>137</v>
      </c>
      <c r="W51" s="376" t="s">
        <v>137</v>
      </c>
      <c r="X51" s="376" t="s">
        <v>137</v>
      </c>
      <c r="Y51" s="376" t="s">
        <v>137</v>
      </c>
      <c r="Z51" s="376" t="s">
        <v>137</v>
      </c>
      <c r="AA51" s="376" t="s">
        <v>137</v>
      </c>
      <c r="AB51" s="376" t="s">
        <v>137</v>
      </c>
      <c r="AC51" s="376" t="s">
        <v>137</v>
      </c>
      <c r="AD51" s="376" t="s">
        <v>137</v>
      </c>
      <c r="AE51" s="376" t="s">
        <v>137</v>
      </c>
      <c r="AF51" s="376" t="s">
        <v>137</v>
      </c>
      <c r="AG51" s="376" t="s">
        <v>137</v>
      </c>
      <c r="AH51" s="376" t="s">
        <v>145</v>
      </c>
      <c r="AI51" s="376" t="s">
        <v>137</v>
      </c>
      <c r="AJ51" s="376" t="s">
        <v>137</v>
      </c>
      <c r="AK51" s="376" t="s">
        <v>137</v>
      </c>
      <c r="AL51" s="374" t="s">
        <v>137</v>
      </c>
      <c r="AM51" s="376" t="s">
        <v>137</v>
      </c>
      <c r="AN51" s="376" t="s">
        <v>137</v>
      </c>
      <c r="AO51" s="376" t="s">
        <v>137</v>
      </c>
      <c r="AP51" s="376" t="s">
        <v>137</v>
      </c>
      <c r="AQ51" s="376" t="s">
        <v>137</v>
      </c>
      <c r="AR51" s="376" t="s">
        <v>137</v>
      </c>
      <c r="AS51" s="376" t="s">
        <v>137</v>
      </c>
      <c r="AT51" s="376" t="s">
        <v>137</v>
      </c>
      <c r="AU51" s="376" t="s">
        <v>137</v>
      </c>
      <c r="AV51" s="377" t="s">
        <v>190</v>
      </c>
      <c r="AW51" s="378">
        <v>10000</v>
      </c>
      <c r="AX51" s="379"/>
      <c r="AY51" s="380">
        <v>2</v>
      </c>
      <c r="BA51" s="339"/>
      <c r="BB51" s="368"/>
      <c r="BC51" s="372" t="s">
        <v>446</v>
      </c>
      <c r="BD51" s="371"/>
      <c r="BE51" s="372" t="s">
        <v>423</v>
      </c>
      <c r="BF51" s="371"/>
      <c r="BG51" s="372" t="s">
        <v>426</v>
      </c>
      <c r="BH51" s="371"/>
      <c r="BI51" s="372" t="s">
        <v>437</v>
      </c>
      <c r="BJ51" s="371"/>
      <c r="BK51" s="372" t="s">
        <v>434</v>
      </c>
      <c r="BL51" s="373"/>
      <c r="BN51" s="34">
        <f>INDEX('Point System'!$C$1:$C$42,MATCH(BC51,'Point System'!$A$1:$A$42,0))</f>
        <v>1</v>
      </c>
      <c r="BO51" s="34">
        <f>INDEX('Point System'!$C$1:$C$42,MATCH(BE51,'Point System'!$A$1:$A$42,0))</f>
        <v>5</v>
      </c>
      <c r="BP51" s="34">
        <f>INDEX('Point System'!$C$1:$C$42,MATCH(BG51,'Point System'!$A$1:$A$42,0))</f>
        <v>3</v>
      </c>
      <c r="BQ51" s="34">
        <f>INDEX('Point System'!$C$1:$C$42,MATCH(BI51,'Point System'!$A$1:$A$42,0))</f>
        <v>3</v>
      </c>
      <c r="BR51" s="34">
        <f>INDEX('Point System'!$C$1:$C$42,MATCH(BK51,'Point System'!$A$1:$A$42,0))</f>
        <v>1</v>
      </c>
      <c r="BS51" s="34">
        <f t="shared" si="67"/>
        <v>13</v>
      </c>
      <c r="BT51" s="34">
        <v>13</v>
      </c>
      <c r="BV51" s="339"/>
      <c r="BW51" s="368"/>
      <c r="BX51" s="366">
        <v>1</v>
      </c>
      <c r="BY51" s="340">
        <f t="shared" si="75"/>
        <v>0</v>
      </c>
      <c r="BZ51" s="340">
        <f t="shared" si="75"/>
        <v>0</v>
      </c>
      <c r="CA51" s="340">
        <f t="shared" si="75"/>
        <v>0</v>
      </c>
      <c r="CB51" s="340">
        <f t="shared" si="75"/>
        <v>0</v>
      </c>
      <c r="CC51" s="340">
        <f t="shared" si="75"/>
        <v>0</v>
      </c>
      <c r="CD51" s="340">
        <f t="shared" si="75"/>
        <v>0</v>
      </c>
      <c r="CE51" s="340">
        <f t="shared" si="75"/>
        <v>0</v>
      </c>
      <c r="CF51" s="340">
        <f t="shared" si="75"/>
        <v>0</v>
      </c>
      <c r="CG51" s="340">
        <f t="shared" si="75"/>
        <v>0</v>
      </c>
      <c r="CH51" s="340">
        <f t="shared" si="75"/>
        <v>0</v>
      </c>
      <c r="CI51" s="340">
        <f t="shared" si="75"/>
        <v>0</v>
      </c>
      <c r="CJ51" s="340">
        <f t="shared" si="75"/>
        <v>0</v>
      </c>
      <c r="CK51" s="340">
        <f t="shared" si="75"/>
        <v>0</v>
      </c>
      <c r="CL51" s="340">
        <f t="shared" si="75"/>
        <v>1</v>
      </c>
      <c r="CM51" s="340">
        <f t="shared" si="75"/>
        <v>0</v>
      </c>
      <c r="CN51" s="340">
        <f t="shared" si="75"/>
        <v>0</v>
      </c>
      <c r="CO51" s="340">
        <f t="shared" si="76"/>
        <v>0</v>
      </c>
      <c r="CP51" s="340">
        <f t="shared" si="77"/>
        <v>0</v>
      </c>
      <c r="CQ51" s="340">
        <f t="shared" si="77"/>
        <v>0</v>
      </c>
      <c r="CR51" s="340">
        <f t="shared" si="77"/>
        <v>0</v>
      </c>
      <c r="CS51" s="340">
        <f t="shared" si="77"/>
        <v>0</v>
      </c>
      <c r="CT51" s="340">
        <f t="shared" si="77"/>
        <v>0</v>
      </c>
      <c r="CU51" s="340">
        <f t="shared" si="77"/>
        <v>0</v>
      </c>
      <c r="CV51" s="340">
        <f t="shared" si="77"/>
        <v>0</v>
      </c>
      <c r="CW51" s="340">
        <f t="shared" si="77"/>
        <v>0</v>
      </c>
      <c r="CX51" s="340">
        <f t="shared" si="77"/>
        <v>0</v>
      </c>
      <c r="CY51" s="340">
        <f t="shared" si="77"/>
        <v>0</v>
      </c>
      <c r="CZ51" s="386"/>
      <c r="DA51" s="357"/>
      <c r="DB51" s="364" cm="1">
        <f t="array" ref="DB51">SUMPRODUCT(BY51:CB51*BY$8:CB$8)+SUMPRODUCT(CC51:CE51,CC$8:CE$8)*$BX51*5280+SUMPRODUCT(CF51:CL51,CF$8:CL$8)+SUMPRODUCT(CM51:CQ51,CM$8:CQ$8)*$BX51*5280+SUMPRODUCT(CR51:CY51,CR$8:CY$8)+CZ51</f>
        <v>0</v>
      </c>
    </row>
    <row r="52" spans="1:106" ht="69.95" customHeight="1" x14ac:dyDescent="0.3">
      <c r="A52" s="399" t="s">
        <v>331</v>
      </c>
      <c r="B52" s="403">
        <f t="shared" si="28"/>
        <v>39</v>
      </c>
      <c r="C52" s="404" t="s">
        <v>332</v>
      </c>
      <c r="D52" s="227" t="s">
        <v>333</v>
      </c>
      <c r="E52" s="228" t="s">
        <v>167</v>
      </c>
      <c r="F52" s="227" t="s">
        <v>334</v>
      </c>
      <c r="G52" s="409" t="s">
        <v>335</v>
      </c>
      <c r="H52" s="376" t="s">
        <v>145</v>
      </c>
      <c r="I52" s="376" t="s">
        <v>137</v>
      </c>
      <c r="J52" s="376" t="s">
        <v>137</v>
      </c>
      <c r="K52" s="376" t="s">
        <v>137</v>
      </c>
      <c r="L52" s="376" t="s">
        <v>137</v>
      </c>
      <c r="M52" s="376" t="s">
        <v>137</v>
      </c>
      <c r="N52" s="376" t="s">
        <v>137</v>
      </c>
      <c r="O52" s="376" t="s">
        <v>137</v>
      </c>
      <c r="P52" s="376" t="s">
        <v>137</v>
      </c>
      <c r="Q52" s="376" t="s">
        <v>137</v>
      </c>
      <c r="R52" s="376" t="s">
        <v>137</v>
      </c>
      <c r="S52" s="376" t="s">
        <v>145</v>
      </c>
      <c r="T52" s="376" t="s">
        <v>137</v>
      </c>
      <c r="U52" s="376" t="s">
        <v>137</v>
      </c>
      <c r="V52" s="376" t="s">
        <v>137</v>
      </c>
      <c r="W52" s="376" t="s">
        <v>137</v>
      </c>
      <c r="X52" s="376" t="s">
        <v>137</v>
      </c>
      <c r="Y52" s="376" t="s">
        <v>137</v>
      </c>
      <c r="Z52" s="376" t="s">
        <v>145</v>
      </c>
      <c r="AA52" s="376" t="s">
        <v>137</v>
      </c>
      <c r="AB52" s="376" t="s">
        <v>137</v>
      </c>
      <c r="AC52" s="376" t="s">
        <v>137</v>
      </c>
      <c r="AD52" s="376" t="s">
        <v>137</v>
      </c>
      <c r="AE52" s="376" t="s">
        <v>137</v>
      </c>
      <c r="AF52" s="376" t="s">
        <v>137</v>
      </c>
      <c r="AG52" s="376" t="s">
        <v>137</v>
      </c>
      <c r="AH52" s="376" t="s">
        <v>137</v>
      </c>
      <c r="AI52" s="376" t="s">
        <v>137</v>
      </c>
      <c r="AJ52" s="376" t="s">
        <v>137</v>
      </c>
      <c r="AK52" s="376" t="s">
        <v>137</v>
      </c>
      <c r="AL52" s="374" t="s">
        <v>137</v>
      </c>
      <c r="AM52" s="376" t="s">
        <v>145</v>
      </c>
      <c r="AN52" s="376" t="s">
        <v>137</v>
      </c>
      <c r="AO52" s="376" t="s">
        <v>137</v>
      </c>
      <c r="AP52" s="376" t="s">
        <v>137</v>
      </c>
      <c r="AQ52" s="376" t="s">
        <v>137</v>
      </c>
      <c r="AR52" s="376" t="s">
        <v>137</v>
      </c>
      <c r="AS52" s="376" t="s">
        <v>137</v>
      </c>
      <c r="AT52" s="376" t="s">
        <v>145</v>
      </c>
      <c r="AU52" s="376" t="s">
        <v>137</v>
      </c>
      <c r="AV52" s="377" t="s">
        <v>138</v>
      </c>
      <c r="AW52" s="378"/>
      <c r="AX52" s="379"/>
      <c r="AY52" s="380">
        <v>12</v>
      </c>
      <c r="AZ52" s="34"/>
      <c r="BA52" s="339"/>
      <c r="BB52" s="368"/>
      <c r="BC52" s="372" t="s">
        <v>432</v>
      </c>
      <c r="BD52" s="371"/>
      <c r="BE52" s="372" t="s">
        <v>423</v>
      </c>
      <c r="BF52" s="371"/>
      <c r="BG52" s="372" t="s">
        <v>426</v>
      </c>
      <c r="BH52" s="371"/>
      <c r="BI52" s="372" t="s">
        <v>447</v>
      </c>
      <c r="BJ52" s="371"/>
      <c r="BK52" s="372" t="s">
        <v>448</v>
      </c>
      <c r="BL52" s="373"/>
      <c r="BM52" s="34"/>
      <c r="BN52" s="34">
        <f>INDEX('Point System'!$C$1:$C$42,MATCH(BC52,'Point System'!$A$1:$A$42,0))</f>
        <v>5</v>
      </c>
      <c r="BO52" s="34">
        <f>INDEX('Point System'!$C$1:$C$42,MATCH(BE52,'Point System'!$A$1:$A$42,0))</f>
        <v>5</v>
      </c>
      <c r="BP52" s="34">
        <f>INDEX('Point System'!$C$1:$C$42,MATCH(BG52,'Point System'!$A$1:$A$42,0))</f>
        <v>3</v>
      </c>
      <c r="BQ52" s="34">
        <f>INDEX('Point System'!$C$1:$C$42,MATCH(BI52,'Point System'!$A$1:$A$42,0))</f>
        <v>-1</v>
      </c>
      <c r="BR52" s="34">
        <f>INDEX('Point System'!$C$1:$C$42,MATCH(BK52,'Point System'!$A$1:$A$42,0))</f>
        <v>0</v>
      </c>
      <c r="BS52" s="34">
        <f>SUM(BN52:BR52)</f>
        <v>12</v>
      </c>
      <c r="BT52" s="368">
        <v>12</v>
      </c>
      <c r="BU52" s="34"/>
      <c r="BV52" s="339"/>
      <c r="BW52" s="368"/>
      <c r="BX52" s="366">
        <v>0.2</v>
      </c>
      <c r="BY52" s="340">
        <f t="shared" si="75"/>
        <v>0</v>
      </c>
      <c r="BZ52" s="340">
        <f t="shared" si="75"/>
        <v>0</v>
      </c>
      <c r="CA52" s="340">
        <f t="shared" si="75"/>
        <v>0</v>
      </c>
      <c r="CB52" s="340">
        <f t="shared" si="75"/>
        <v>0</v>
      </c>
      <c r="CC52" s="340">
        <f t="shared" si="75"/>
        <v>0</v>
      </c>
      <c r="CD52" s="340">
        <f t="shared" si="75"/>
        <v>0</v>
      </c>
      <c r="CE52" s="340">
        <f t="shared" si="75"/>
        <v>0</v>
      </c>
      <c r="CF52" s="340">
        <f t="shared" si="75"/>
        <v>0</v>
      </c>
      <c r="CG52" s="340">
        <f t="shared" si="75"/>
        <v>0</v>
      </c>
      <c r="CH52" s="340">
        <f t="shared" si="75"/>
        <v>0</v>
      </c>
      <c r="CI52" s="340">
        <f t="shared" si="75"/>
        <v>0</v>
      </c>
      <c r="CJ52" s="340">
        <f t="shared" si="75"/>
        <v>0</v>
      </c>
      <c r="CK52" s="340">
        <f t="shared" si="75"/>
        <v>0</v>
      </c>
      <c r="CL52" s="340">
        <f t="shared" si="75"/>
        <v>0</v>
      </c>
      <c r="CM52" s="340">
        <f t="shared" si="75"/>
        <v>0</v>
      </c>
      <c r="CN52" s="340">
        <f t="shared" si="75"/>
        <v>0</v>
      </c>
      <c r="CO52" s="340">
        <f t="shared" si="76"/>
        <v>0</v>
      </c>
      <c r="CP52" s="340">
        <f t="shared" si="77"/>
        <v>0</v>
      </c>
      <c r="CQ52" s="340">
        <f t="shared" si="77"/>
        <v>0</v>
      </c>
      <c r="CR52" s="340">
        <f t="shared" si="77"/>
        <v>0</v>
      </c>
      <c r="CS52" s="340">
        <f t="shared" si="77"/>
        <v>0</v>
      </c>
      <c r="CT52" s="340">
        <f t="shared" si="77"/>
        <v>0</v>
      </c>
      <c r="CU52" s="340">
        <f t="shared" si="77"/>
        <v>1</v>
      </c>
      <c r="CV52" s="340">
        <f t="shared" si="77"/>
        <v>1</v>
      </c>
      <c r="CW52" s="340">
        <f t="shared" si="77"/>
        <v>0</v>
      </c>
      <c r="CX52" s="340">
        <f t="shared" si="77"/>
        <v>0</v>
      </c>
      <c r="CY52" s="340">
        <f t="shared" si="77"/>
        <v>0</v>
      </c>
      <c r="CZ52" s="386"/>
      <c r="DA52" s="357"/>
      <c r="DB52" s="364" cm="1">
        <f t="array" ref="DB52">SUMPRODUCT(BY52:CB52*BY$8:CB$8)+SUMPRODUCT(CC52:CE52,CC$8:CE$8)*$BX52*5280+SUMPRODUCT(CF52:CL52,CF$8:CL$8)+SUMPRODUCT(CM52:CQ52,CM$8:CQ$8)*$BX52*5280+SUMPRODUCT(CR52:CY52,CR$8:CY$8)+CZ52</f>
        <v>0</v>
      </c>
    </row>
    <row r="53" spans="1:106" ht="78.75" customHeight="1" x14ac:dyDescent="0.3">
      <c r="A53" s="399" t="s">
        <v>336</v>
      </c>
      <c r="B53" s="403">
        <f t="shared" si="28"/>
        <v>40</v>
      </c>
      <c r="C53" s="226" t="s">
        <v>337</v>
      </c>
      <c r="D53" s="400" t="s">
        <v>338</v>
      </c>
      <c r="E53" s="228" t="s">
        <v>167</v>
      </c>
      <c r="F53" s="227" t="s">
        <v>339</v>
      </c>
      <c r="G53" s="409" t="s">
        <v>340</v>
      </c>
      <c r="H53" s="376" t="s">
        <v>145</v>
      </c>
      <c r="I53" s="376" t="s">
        <v>145</v>
      </c>
      <c r="J53" s="376" t="s">
        <v>137</v>
      </c>
      <c r="K53" s="376" t="s">
        <v>137</v>
      </c>
      <c r="L53" s="376" t="s">
        <v>137</v>
      </c>
      <c r="M53" s="376" t="s">
        <v>137</v>
      </c>
      <c r="N53" s="376" t="s">
        <v>137</v>
      </c>
      <c r="O53" s="376" t="s">
        <v>137</v>
      </c>
      <c r="P53" s="376" t="s">
        <v>137</v>
      </c>
      <c r="Q53" s="376" t="s">
        <v>137</v>
      </c>
      <c r="R53" s="376" t="s">
        <v>137</v>
      </c>
      <c r="S53" s="376" t="s">
        <v>137</v>
      </c>
      <c r="T53" s="376" t="s">
        <v>137</v>
      </c>
      <c r="U53" s="376" t="s">
        <v>137</v>
      </c>
      <c r="V53" s="376" t="s">
        <v>137</v>
      </c>
      <c r="W53" s="376" t="s">
        <v>137</v>
      </c>
      <c r="X53" s="376" t="s">
        <v>137</v>
      </c>
      <c r="Y53" s="376" t="s">
        <v>145</v>
      </c>
      <c r="Z53" s="376" t="s">
        <v>137</v>
      </c>
      <c r="AA53" s="376" t="s">
        <v>137</v>
      </c>
      <c r="AB53" s="376" t="s">
        <v>137</v>
      </c>
      <c r="AC53" s="376" t="s">
        <v>137</v>
      </c>
      <c r="AD53" s="376" t="s">
        <v>137</v>
      </c>
      <c r="AE53" s="376" t="s">
        <v>137</v>
      </c>
      <c r="AF53" s="376" t="s">
        <v>137</v>
      </c>
      <c r="AG53" s="376" t="s">
        <v>137</v>
      </c>
      <c r="AH53" s="376" t="s">
        <v>137</v>
      </c>
      <c r="AI53" s="376" t="s">
        <v>137</v>
      </c>
      <c r="AJ53" s="376" t="s">
        <v>137</v>
      </c>
      <c r="AK53" s="376" t="s">
        <v>137</v>
      </c>
      <c r="AL53" s="374" t="s">
        <v>137</v>
      </c>
      <c r="AM53" s="376" t="s">
        <v>137</v>
      </c>
      <c r="AN53" s="376" t="s">
        <v>137</v>
      </c>
      <c r="AO53" s="376" t="s">
        <v>137</v>
      </c>
      <c r="AP53" s="376" t="s">
        <v>137</v>
      </c>
      <c r="AQ53" s="376" t="s">
        <v>137</v>
      </c>
      <c r="AR53" s="376" t="s">
        <v>137</v>
      </c>
      <c r="AS53" s="376" t="s">
        <v>137</v>
      </c>
      <c r="AT53" s="376" t="s">
        <v>137</v>
      </c>
      <c r="AU53" s="376" t="s">
        <v>137</v>
      </c>
      <c r="AV53" s="377" t="s">
        <v>190</v>
      </c>
      <c r="AW53" s="378">
        <v>10000</v>
      </c>
      <c r="AX53" s="379"/>
      <c r="AY53" s="380">
        <v>3</v>
      </c>
      <c r="BC53" s="372" t="s">
        <v>446</v>
      </c>
      <c r="BD53" s="371"/>
      <c r="BE53" s="372" t="s">
        <v>423</v>
      </c>
      <c r="BF53" s="371"/>
      <c r="BG53" s="372" t="s">
        <v>426</v>
      </c>
      <c r="BH53" s="371"/>
      <c r="BI53" s="372" t="s">
        <v>433</v>
      </c>
      <c r="BJ53" s="371"/>
      <c r="BK53" s="372" t="s">
        <v>434</v>
      </c>
      <c r="BL53" s="373"/>
      <c r="BM53" s="34"/>
      <c r="BN53" s="34">
        <f>INDEX('Point System'!$C$1:$C$42,MATCH(BC53,'Point System'!$A$1:$A$42,0))</f>
        <v>1</v>
      </c>
      <c r="BO53" s="34">
        <f>INDEX('Point System'!$C$1:$C$42,MATCH(BE53,'Point System'!$A$1:$A$42,0))</f>
        <v>5</v>
      </c>
      <c r="BP53" s="34">
        <f>INDEX('Point System'!$C$1:$C$42,MATCH(BG53,'Point System'!$A$1:$A$42,0))</f>
        <v>3</v>
      </c>
      <c r="BQ53" s="34">
        <f>INDEX('Point System'!$C$1:$C$42,MATCH(BI53,'Point System'!$A$1:$A$42,0))</f>
        <v>2</v>
      </c>
      <c r="BR53" s="34">
        <f>INDEX('Point System'!$C$1:$C$42,MATCH(BK53,'Point System'!$A$1:$A$42,0))</f>
        <v>1</v>
      </c>
      <c r="BS53" s="34">
        <f>SUM(BN53:BR53)</f>
        <v>12</v>
      </c>
      <c r="BT53" s="34">
        <v>12</v>
      </c>
      <c r="BU53" s="34"/>
      <c r="BV53" s="339"/>
      <c r="BW53" s="368"/>
      <c r="BX53" s="366">
        <v>0.2</v>
      </c>
      <c r="BY53" s="340">
        <f t="shared" ref="BY53:CN53" si="78">IF(L45="Yes",1,0)</f>
        <v>0</v>
      </c>
      <c r="BZ53" s="340">
        <f t="shared" si="78"/>
        <v>0</v>
      </c>
      <c r="CA53" s="340">
        <f t="shared" si="78"/>
        <v>0</v>
      </c>
      <c r="CB53" s="340">
        <f t="shared" si="78"/>
        <v>0</v>
      </c>
      <c r="CC53" s="340">
        <f t="shared" si="78"/>
        <v>0</v>
      </c>
      <c r="CD53" s="340">
        <f t="shared" si="78"/>
        <v>0</v>
      </c>
      <c r="CE53" s="340">
        <f t="shared" si="78"/>
        <v>0</v>
      </c>
      <c r="CF53" s="340">
        <f t="shared" si="78"/>
        <v>1</v>
      </c>
      <c r="CG53" s="340">
        <f t="shared" si="78"/>
        <v>0</v>
      </c>
      <c r="CH53" s="340">
        <f t="shared" si="78"/>
        <v>1</v>
      </c>
      <c r="CI53" s="340">
        <f t="shared" si="78"/>
        <v>0</v>
      </c>
      <c r="CJ53" s="340">
        <f t="shared" si="78"/>
        <v>0</v>
      </c>
      <c r="CK53" s="340">
        <f t="shared" si="78"/>
        <v>0</v>
      </c>
      <c r="CL53" s="340">
        <f t="shared" si="78"/>
        <v>1</v>
      </c>
      <c r="CM53" s="340">
        <f t="shared" si="78"/>
        <v>0</v>
      </c>
      <c r="CN53" s="340">
        <f t="shared" si="78"/>
        <v>0</v>
      </c>
      <c r="CO53" s="340">
        <f>IF(AB45="Yes",2,0)</f>
        <v>0</v>
      </c>
      <c r="CP53" s="340">
        <f t="shared" ref="CP53:CY53" si="79">IF(AC45="Yes",1,0)</f>
        <v>0</v>
      </c>
      <c r="CQ53" s="340">
        <f t="shared" si="79"/>
        <v>0</v>
      </c>
      <c r="CR53" s="340">
        <f t="shared" si="79"/>
        <v>0</v>
      </c>
      <c r="CS53" s="340">
        <f t="shared" si="79"/>
        <v>0</v>
      </c>
      <c r="CT53" s="340">
        <f t="shared" si="79"/>
        <v>0</v>
      </c>
      <c r="CU53" s="340">
        <f t="shared" si="79"/>
        <v>0</v>
      </c>
      <c r="CV53" s="340">
        <f t="shared" si="79"/>
        <v>0</v>
      </c>
      <c r="CW53" s="340">
        <f t="shared" si="79"/>
        <v>0</v>
      </c>
      <c r="CX53" s="340">
        <f t="shared" si="79"/>
        <v>0</v>
      </c>
      <c r="CY53" s="340">
        <f t="shared" si="79"/>
        <v>0</v>
      </c>
      <c r="CZ53" s="386"/>
      <c r="DA53" s="357"/>
      <c r="DB53" s="364" cm="1">
        <f t="array" ref="DB53">SUMPRODUCT(BY53:CB53*BY$8:CB$8)+SUMPRODUCT(CC53:CE53,CC$8:CE$8)*$BX53*5280+SUMPRODUCT(CF53:CL53,CF$8:CL$8)+SUMPRODUCT(CM53:CQ53,CM$8:CQ$8)*$BX53*5280+SUMPRODUCT(CR53:CY53,CR$8:CY$8)+CZ53</f>
        <v>20000</v>
      </c>
    </row>
    <row r="54" spans="1:106" ht="69.95" customHeight="1" x14ac:dyDescent="0.3">
      <c r="A54" s="399" t="s">
        <v>341</v>
      </c>
      <c r="B54" s="403">
        <f t="shared" si="28"/>
        <v>41</v>
      </c>
      <c r="C54" s="226" t="s">
        <v>342</v>
      </c>
      <c r="D54" s="227" t="s">
        <v>343</v>
      </c>
      <c r="E54" s="228" t="s">
        <v>167</v>
      </c>
      <c r="F54" s="227" t="s">
        <v>344</v>
      </c>
      <c r="G54" s="409" t="s">
        <v>345</v>
      </c>
      <c r="H54" s="376" t="s">
        <v>137</v>
      </c>
      <c r="I54" s="376" t="s">
        <v>145</v>
      </c>
      <c r="J54" s="376" t="s">
        <v>137</v>
      </c>
      <c r="K54" s="376" t="s">
        <v>137</v>
      </c>
      <c r="L54" s="376" t="s">
        <v>137</v>
      </c>
      <c r="M54" s="376" t="s">
        <v>137</v>
      </c>
      <c r="N54" s="376" t="s">
        <v>137</v>
      </c>
      <c r="O54" s="376" t="s">
        <v>137</v>
      </c>
      <c r="P54" s="376" t="s">
        <v>137</v>
      </c>
      <c r="Q54" s="376" t="s">
        <v>137</v>
      </c>
      <c r="R54" s="376" t="s">
        <v>137</v>
      </c>
      <c r="S54" s="376" t="s">
        <v>137</v>
      </c>
      <c r="T54" s="376" t="s">
        <v>137</v>
      </c>
      <c r="U54" s="376" t="s">
        <v>137</v>
      </c>
      <c r="V54" s="376" t="s">
        <v>137</v>
      </c>
      <c r="W54" s="376" t="s">
        <v>137</v>
      </c>
      <c r="X54" s="376" t="s">
        <v>137</v>
      </c>
      <c r="Y54" s="376" t="s">
        <v>137</v>
      </c>
      <c r="Z54" s="376" t="s">
        <v>137</v>
      </c>
      <c r="AA54" s="376" t="s">
        <v>137</v>
      </c>
      <c r="AB54" s="376" t="s">
        <v>137</v>
      </c>
      <c r="AC54" s="376" t="s">
        <v>137</v>
      </c>
      <c r="AD54" s="376" t="s">
        <v>137</v>
      </c>
      <c r="AE54" s="376" t="s">
        <v>137</v>
      </c>
      <c r="AF54" s="376" t="s">
        <v>137</v>
      </c>
      <c r="AG54" s="376" t="s">
        <v>137</v>
      </c>
      <c r="AH54" s="376" t="s">
        <v>145</v>
      </c>
      <c r="AI54" s="376" t="s">
        <v>145</v>
      </c>
      <c r="AJ54" s="376" t="s">
        <v>137</v>
      </c>
      <c r="AK54" s="376" t="s">
        <v>137</v>
      </c>
      <c r="AL54" s="374" t="s">
        <v>137</v>
      </c>
      <c r="AM54" s="376" t="s">
        <v>137</v>
      </c>
      <c r="AN54" s="376" t="s">
        <v>137</v>
      </c>
      <c r="AO54" s="376" t="s">
        <v>137</v>
      </c>
      <c r="AP54" s="376" t="s">
        <v>137</v>
      </c>
      <c r="AQ54" s="376" t="s">
        <v>137</v>
      </c>
      <c r="AR54" s="376" t="s">
        <v>137</v>
      </c>
      <c r="AS54" s="376" t="s">
        <v>137</v>
      </c>
      <c r="AT54" s="376" t="s">
        <v>137</v>
      </c>
      <c r="AU54" s="376" t="s">
        <v>137</v>
      </c>
      <c r="AV54" s="377" t="s">
        <v>190</v>
      </c>
      <c r="AW54" s="378">
        <v>10000</v>
      </c>
      <c r="AX54" s="379"/>
      <c r="AY54" s="380">
        <v>2</v>
      </c>
      <c r="AZ54" s="34"/>
      <c r="BA54" s="339"/>
      <c r="BB54" s="368"/>
      <c r="BC54" s="372" t="s">
        <v>446</v>
      </c>
      <c r="BD54" s="371"/>
      <c r="BE54" s="372" t="s">
        <v>423</v>
      </c>
      <c r="BF54" s="371"/>
      <c r="BG54" s="372" t="s">
        <v>428</v>
      </c>
      <c r="BH54" s="371"/>
      <c r="BI54" s="372" t="s">
        <v>437</v>
      </c>
      <c r="BJ54" s="371"/>
      <c r="BK54" s="372" t="s">
        <v>434</v>
      </c>
      <c r="BL54" s="373"/>
      <c r="BM54" s="34"/>
      <c r="BN54" s="34">
        <f>INDEX('Point System'!$C$1:$C$42,MATCH(BC54,'Point System'!$A$1:$A$42,0))</f>
        <v>1</v>
      </c>
      <c r="BO54" s="34">
        <f>INDEX('Point System'!$C$1:$C$42,MATCH(BE54,'Point System'!$A$1:$A$42,0))</f>
        <v>5</v>
      </c>
      <c r="BP54" s="34">
        <f>INDEX('Point System'!$C$1:$C$42,MATCH(BG54,'Point System'!$A$1:$A$42,0))</f>
        <v>1</v>
      </c>
      <c r="BQ54" s="34">
        <f>INDEX('Point System'!$C$1:$C$42,MATCH(BI54,'Point System'!$A$1:$A$42,0))</f>
        <v>3</v>
      </c>
      <c r="BR54" s="34">
        <f>INDEX('Point System'!$C$1:$C$42,MATCH(BK54,'Point System'!$A$1:$A$42,0))</f>
        <v>1</v>
      </c>
      <c r="BS54" s="34">
        <f t="shared" si="67"/>
        <v>11</v>
      </c>
      <c r="BT54" s="34">
        <v>11</v>
      </c>
      <c r="BU54" s="34"/>
      <c r="BV54" s="339"/>
      <c r="BW54" s="368"/>
      <c r="BX54" s="366">
        <v>0.5</v>
      </c>
      <c r="BY54" s="340">
        <f t="shared" ref="BY54:CN54" si="80">IF(L40="Yes",1,0)</f>
        <v>0</v>
      </c>
      <c r="BZ54" s="340">
        <f t="shared" si="80"/>
        <v>0</v>
      </c>
      <c r="CA54" s="340">
        <f t="shared" si="80"/>
        <v>0</v>
      </c>
      <c r="CB54" s="340">
        <f t="shared" si="80"/>
        <v>0</v>
      </c>
      <c r="CC54" s="340">
        <f t="shared" si="80"/>
        <v>0</v>
      </c>
      <c r="CD54" s="340">
        <f t="shared" si="80"/>
        <v>0</v>
      </c>
      <c r="CE54" s="340">
        <f t="shared" si="80"/>
        <v>0</v>
      </c>
      <c r="CF54" s="340">
        <f t="shared" si="80"/>
        <v>0</v>
      </c>
      <c r="CG54" s="340">
        <f t="shared" si="80"/>
        <v>0</v>
      </c>
      <c r="CH54" s="340">
        <f t="shared" si="80"/>
        <v>1</v>
      </c>
      <c r="CI54" s="340">
        <f t="shared" si="80"/>
        <v>0</v>
      </c>
      <c r="CJ54" s="340">
        <f t="shared" si="80"/>
        <v>0</v>
      </c>
      <c r="CK54" s="340">
        <f t="shared" si="80"/>
        <v>0</v>
      </c>
      <c r="CL54" s="340">
        <f t="shared" si="80"/>
        <v>0</v>
      </c>
      <c r="CM54" s="340">
        <f t="shared" si="80"/>
        <v>0</v>
      </c>
      <c r="CN54" s="340">
        <f t="shared" si="80"/>
        <v>0</v>
      </c>
      <c r="CO54" s="340">
        <f>IF(AB40="Yes",2,0)</f>
        <v>0</v>
      </c>
      <c r="CP54" s="340">
        <f t="shared" ref="CP54:CY54" si="81">IF(AC40="Yes",1,0)</f>
        <v>0</v>
      </c>
      <c r="CQ54" s="340">
        <f t="shared" si="81"/>
        <v>0</v>
      </c>
      <c r="CR54" s="340">
        <f t="shared" si="81"/>
        <v>0</v>
      </c>
      <c r="CS54" s="340">
        <f t="shared" si="81"/>
        <v>0</v>
      </c>
      <c r="CT54" s="340">
        <f t="shared" si="81"/>
        <v>0</v>
      </c>
      <c r="CU54" s="340">
        <f t="shared" si="81"/>
        <v>0</v>
      </c>
      <c r="CV54" s="340">
        <f t="shared" si="81"/>
        <v>0</v>
      </c>
      <c r="CW54" s="340">
        <f t="shared" si="81"/>
        <v>0</v>
      </c>
      <c r="CX54" s="340">
        <f t="shared" si="81"/>
        <v>0</v>
      </c>
      <c r="CY54" s="340">
        <f t="shared" si="81"/>
        <v>0</v>
      </c>
      <c r="CZ54" s="386"/>
      <c r="DA54" s="357"/>
      <c r="DB54" s="364" cm="1">
        <f t="array" ref="DB54">SUMPRODUCT(BY54:CB54*BY$8:CB$8)+SUMPRODUCT(CC54:CE54,CC$8:CE$8)*$BX54*5280+SUMPRODUCT(CF54:CL54,CF$8:CL$8)+SUMPRODUCT(CM54:CQ54,CM$8:CQ$8)*$BX54*5280+SUMPRODUCT(CR54:CY54,CR$8:CY$8)+CZ54</f>
        <v>20000</v>
      </c>
    </row>
    <row r="55" spans="1:106" ht="89.25" customHeight="1" x14ac:dyDescent="0.3">
      <c r="A55" s="399" t="s">
        <v>346</v>
      </c>
      <c r="B55" s="403">
        <f t="shared" si="28"/>
        <v>42</v>
      </c>
      <c r="C55" s="226" t="s">
        <v>347</v>
      </c>
      <c r="D55" s="401" t="s">
        <v>348</v>
      </c>
      <c r="E55" s="228" t="s">
        <v>167</v>
      </c>
      <c r="F55" s="405" t="s">
        <v>349</v>
      </c>
      <c r="G55" s="409" t="s">
        <v>350</v>
      </c>
      <c r="H55" s="376" t="s">
        <v>135</v>
      </c>
      <c r="I55" s="376" t="s">
        <v>137</v>
      </c>
      <c r="J55" s="376" t="s">
        <v>137</v>
      </c>
      <c r="K55" s="376" t="s">
        <v>137</v>
      </c>
      <c r="L55" s="376" t="s">
        <v>137</v>
      </c>
      <c r="M55" s="376" t="s">
        <v>137</v>
      </c>
      <c r="N55" s="376" t="s">
        <v>137</v>
      </c>
      <c r="O55" s="376" t="s">
        <v>137</v>
      </c>
      <c r="P55" s="376" t="s">
        <v>137</v>
      </c>
      <c r="Q55" s="376" t="s">
        <v>137</v>
      </c>
      <c r="R55" s="376" t="s">
        <v>136</v>
      </c>
      <c r="S55" s="376" t="s">
        <v>145</v>
      </c>
      <c r="T55" s="376" t="s">
        <v>137</v>
      </c>
      <c r="U55" s="376" t="s">
        <v>136</v>
      </c>
      <c r="V55" s="376" t="s">
        <v>137</v>
      </c>
      <c r="W55" s="376" t="s">
        <v>137</v>
      </c>
      <c r="X55" s="376" t="s">
        <v>137</v>
      </c>
      <c r="Y55" s="376" t="s">
        <v>136</v>
      </c>
      <c r="Z55" s="376" t="s">
        <v>135</v>
      </c>
      <c r="AA55" s="376" t="s">
        <v>137</v>
      </c>
      <c r="AB55" s="376" t="s">
        <v>137</v>
      </c>
      <c r="AC55" s="376" t="s">
        <v>137</v>
      </c>
      <c r="AD55" s="376" t="s">
        <v>137</v>
      </c>
      <c r="AE55" s="376" t="s">
        <v>137</v>
      </c>
      <c r="AF55" s="376" t="s">
        <v>137</v>
      </c>
      <c r="AG55" s="376" t="s">
        <v>137</v>
      </c>
      <c r="AH55" s="376" t="s">
        <v>137</v>
      </c>
      <c r="AI55" s="376" t="s">
        <v>137</v>
      </c>
      <c r="AJ55" s="376" t="s">
        <v>137</v>
      </c>
      <c r="AK55" s="376" t="s">
        <v>137</v>
      </c>
      <c r="AL55" s="374" t="s">
        <v>137</v>
      </c>
      <c r="AM55" s="376" t="s">
        <v>135</v>
      </c>
      <c r="AN55" s="376" t="s">
        <v>137</v>
      </c>
      <c r="AO55" s="376" t="s">
        <v>137</v>
      </c>
      <c r="AP55" s="376" t="s">
        <v>137</v>
      </c>
      <c r="AQ55" s="376" t="s">
        <v>136</v>
      </c>
      <c r="AR55" s="376" t="s">
        <v>136</v>
      </c>
      <c r="AS55" s="376" t="s">
        <v>136</v>
      </c>
      <c r="AT55" s="376" t="s">
        <v>135</v>
      </c>
      <c r="AU55" s="376" t="s">
        <v>136</v>
      </c>
      <c r="AV55" s="377" t="s">
        <v>146</v>
      </c>
      <c r="AW55" s="378">
        <v>400000</v>
      </c>
      <c r="AX55" s="379"/>
      <c r="AY55" s="380">
        <v>24</v>
      </c>
      <c r="AZ55" s="34"/>
      <c r="BA55" s="339"/>
      <c r="BB55" s="368"/>
      <c r="BC55" s="372" t="s">
        <v>432</v>
      </c>
      <c r="BD55" s="371"/>
      <c r="BE55" s="372" t="s">
        <v>423</v>
      </c>
      <c r="BF55" s="371"/>
      <c r="BG55" s="372" t="s">
        <v>428</v>
      </c>
      <c r="BH55" s="371"/>
      <c r="BI55" s="372" t="s">
        <v>447</v>
      </c>
      <c r="BJ55" s="371"/>
      <c r="BK55" s="372" t="s">
        <v>434</v>
      </c>
      <c r="BL55" s="373"/>
      <c r="BM55" s="34"/>
      <c r="BN55" s="34">
        <f>INDEX('Point System'!$C$1:$C$42,MATCH(BC55,'Point System'!$A$1:$A$42,0))</f>
        <v>5</v>
      </c>
      <c r="BO55" s="34">
        <f>INDEX('Point System'!$C$1:$C$42,MATCH(BE55,'Point System'!$A$1:$A$42,0))</f>
        <v>5</v>
      </c>
      <c r="BP55" s="34">
        <f>INDEX('Point System'!$C$1:$C$42,MATCH(BG55,'Point System'!$A$1:$A$42,0))</f>
        <v>1</v>
      </c>
      <c r="BQ55" s="34">
        <f>INDEX('Point System'!$C$1:$C$42,MATCH(BI55,'Point System'!$A$1:$A$42,0))</f>
        <v>-1</v>
      </c>
      <c r="BR55" s="34">
        <f>INDEX('Point System'!$C$1:$C$42,MATCH(BK55,'Point System'!$A$1:$A$42,0))</f>
        <v>1</v>
      </c>
      <c r="BS55" s="34">
        <f t="shared" si="67"/>
        <v>11</v>
      </c>
      <c r="BT55" s="34">
        <v>11</v>
      </c>
      <c r="BU55" s="34"/>
      <c r="BV55" s="339"/>
      <c r="BW55" s="368"/>
      <c r="BX55" s="366">
        <v>0.5</v>
      </c>
      <c r="BY55" s="340">
        <f t="shared" ref="BY55:CN57" si="82">IF(L55="Yes",1,0)</f>
        <v>0</v>
      </c>
      <c r="BZ55" s="340">
        <f t="shared" si="82"/>
        <v>0</v>
      </c>
      <c r="CA55" s="340">
        <f t="shared" si="82"/>
        <v>0</v>
      </c>
      <c r="CB55" s="340">
        <f t="shared" si="82"/>
        <v>0</v>
      </c>
      <c r="CC55" s="340">
        <f t="shared" si="82"/>
        <v>0</v>
      </c>
      <c r="CD55" s="340">
        <f t="shared" si="82"/>
        <v>0</v>
      </c>
      <c r="CE55" s="340">
        <f t="shared" si="82"/>
        <v>0</v>
      </c>
      <c r="CF55" s="340">
        <f t="shared" si="82"/>
        <v>1</v>
      </c>
      <c r="CG55" s="340">
        <f t="shared" si="82"/>
        <v>0</v>
      </c>
      <c r="CH55" s="340">
        <f t="shared" si="82"/>
        <v>0</v>
      </c>
      <c r="CI55" s="340">
        <f t="shared" si="82"/>
        <v>0</v>
      </c>
      <c r="CJ55" s="340">
        <f t="shared" si="82"/>
        <v>0</v>
      </c>
      <c r="CK55" s="340">
        <f t="shared" si="82"/>
        <v>0</v>
      </c>
      <c r="CL55" s="340">
        <f t="shared" si="82"/>
        <v>0</v>
      </c>
      <c r="CM55" s="340">
        <f t="shared" si="82"/>
        <v>1</v>
      </c>
      <c r="CN55" s="340">
        <f t="shared" si="82"/>
        <v>0</v>
      </c>
      <c r="CO55" s="340">
        <f>IF(AB55="Yes",2,0)</f>
        <v>0</v>
      </c>
      <c r="CP55" s="340">
        <f t="shared" ref="CP55:CY57" si="83">IF(AC55="Yes",1,0)</f>
        <v>0</v>
      </c>
      <c r="CQ55" s="340">
        <f t="shared" si="83"/>
        <v>0</v>
      </c>
      <c r="CR55" s="340">
        <f t="shared" si="83"/>
        <v>0</v>
      </c>
      <c r="CS55" s="340">
        <f t="shared" si="83"/>
        <v>0</v>
      </c>
      <c r="CT55" s="340">
        <f t="shared" si="83"/>
        <v>0</v>
      </c>
      <c r="CU55" s="340">
        <f t="shared" si="83"/>
        <v>0</v>
      </c>
      <c r="CV55" s="340">
        <f t="shared" si="83"/>
        <v>0</v>
      </c>
      <c r="CW55" s="340">
        <f t="shared" si="83"/>
        <v>0</v>
      </c>
      <c r="CX55" s="340">
        <f t="shared" si="83"/>
        <v>0</v>
      </c>
      <c r="CY55" s="340">
        <f t="shared" si="83"/>
        <v>0</v>
      </c>
      <c r="CZ55" s="386"/>
      <c r="DA55" s="357"/>
      <c r="DB55" s="364" cm="1">
        <f t="array" ref="DB55">SUMPRODUCT(BY55:CB55*BY$8:CB$8)+SUMPRODUCT(CC55:CE55,CC$8:CE$8)*$BX55*5280+SUMPRODUCT(CF55:CL55,CF$8:CL$8)+SUMPRODUCT(CM55:CQ55,CM$8:CQ$8)*$BX55*5280+SUMPRODUCT(CR55:CY55,CR$8:CY$8)+CZ55</f>
        <v>554400</v>
      </c>
    </row>
    <row r="56" spans="1:106" s="34" customFormat="1" ht="90" customHeight="1" x14ac:dyDescent="0.3">
      <c r="A56" s="399" t="s">
        <v>351</v>
      </c>
      <c r="B56" s="403">
        <f t="shared" si="28"/>
        <v>43</v>
      </c>
      <c r="C56" s="226" t="s">
        <v>352</v>
      </c>
      <c r="D56" s="227" t="s">
        <v>353</v>
      </c>
      <c r="E56" s="228" t="s">
        <v>167</v>
      </c>
      <c r="F56" s="227" t="s">
        <v>354</v>
      </c>
      <c r="G56" s="409" t="s">
        <v>355</v>
      </c>
      <c r="H56" s="376" t="s">
        <v>137</v>
      </c>
      <c r="I56" s="376" t="s">
        <v>145</v>
      </c>
      <c r="J56" s="376" t="s">
        <v>136</v>
      </c>
      <c r="K56" s="376" t="s">
        <v>137</v>
      </c>
      <c r="L56" s="376" t="s">
        <v>137</v>
      </c>
      <c r="M56" s="376" t="s">
        <v>137</v>
      </c>
      <c r="N56" s="376" t="s">
        <v>137</v>
      </c>
      <c r="O56" s="376" t="s">
        <v>137</v>
      </c>
      <c r="P56" s="376" t="s">
        <v>137</v>
      </c>
      <c r="Q56" s="376" t="s">
        <v>137</v>
      </c>
      <c r="R56" s="376" t="s">
        <v>137</v>
      </c>
      <c r="S56" s="376" t="s">
        <v>137</v>
      </c>
      <c r="T56" s="376" t="s">
        <v>137</v>
      </c>
      <c r="U56" s="376" t="s">
        <v>137</v>
      </c>
      <c r="V56" s="376" t="s">
        <v>137</v>
      </c>
      <c r="W56" s="376" t="s">
        <v>137</v>
      </c>
      <c r="X56" s="376" t="s">
        <v>137</v>
      </c>
      <c r="Y56" s="376" t="s">
        <v>137</v>
      </c>
      <c r="Z56" s="376" t="s">
        <v>137</v>
      </c>
      <c r="AA56" s="376" t="s">
        <v>137</v>
      </c>
      <c r="AB56" s="376" t="s">
        <v>137</v>
      </c>
      <c r="AC56" s="376" t="s">
        <v>137</v>
      </c>
      <c r="AD56" s="376" t="s">
        <v>137</v>
      </c>
      <c r="AE56" s="376" t="s">
        <v>137</v>
      </c>
      <c r="AF56" s="376" t="s">
        <v>137</v>
      </c>
      <c r="AG56" s="376" t="s">
        <v>137</v>
      </c>
      <c r="AH56" s="376" t="s">
        <v>145</v>
      </c>
      <c r="AI56" s="376" t="s">
        <v>136</v>
      </c>
      <c r="AJ56" s="376" t="s">
        <v>136</v>
      </c>
      <c r="AK56" s="376" t="s">
        <v>136</v>
      </c>
      <c r="AL56" s="374" t="s">
        <v>137</v>
      </c>
      <c r="AM56" s="376" t="s">
        <v>137</v>
      </c>
      <c r="AN56" s="376" t="s">
        <v>137</v>
      </c>
      <c r="AO56" s="376" t="s">
        <v>137</v>
      </c>
      <c r="AP56" s="376" t="s">
        <v>137</v>
      </c>
      <c r="AQ56" s="376" t="s">
        <v>137</v>
      </c>
      <c r="AR56" s="376" t="s">
        <v>137</v>
      </c>
      <c r="AS56" s="376" t="s">
        <v>137</v>
      </c>
      <c r="AT56" s="376" t="s">
        <v>137</v>
      </c>
      <c r="AU56" s="376" t="s">
        <v>137</v>
      </c>
      <c r="AV56" s="377" t="s">
        <v>190</v>
      </c>
      <c r="AW56" s="378">
        <v>10000</v>
      </c>
      <c r="AX56" s="379"/>
      <c r="AY56" s="380">
        <v>2</v>
      </c>
      <c r="BA56" s="339"/>
      <c r="BB56" s="368"/>
      <c r="BC56" s="372" t="s">
        <v>446</v>
      </c>
      <c r="BD56" s="371"/>
      <c r="BE56" s="372" t="s">
        <v>440</v>
      </c>
      <c r="BF56" s="371"/>
      <c r="BG56" s="372" t="s">
        <v>428</v>
      </c>
      <c r="BH56" s="371"/>
      <c r="BI56" s="372" t="s">
        <v>437</v>
      </c>
      <c r="BJ56" s="371"/>
      <c r="BK56" s="372" t="s">
        <v>434</v>
      </c>
      <c r="BL56" s="373"/>
      <c r="BN56" s="34">
        <f>INDEX('Point System'!$C$1:$C$42,MATCH(BC56,'Point System'!$A$1:$A$42,0))</f>
        <v>1</v>
      </c>
      <c r="BO56" s="34">
        <f>INDEX('Point System'!$C$1:$C$42,MATCH(BE56,'Point System'!$A$1:$A$42,0))</f>
        <v>0</v>
      </c>
      <c r="BP56" s="34">
        <f>INDEX('Point System'!$C$1:$C$42,MATCH(BG56,'Point System'!$A$1:$A$42,0))</f>
        <v>1</v>
      </c>
      <c r="BQ56" s="34">
        <f>INDEX('Point System'!$C$1:$C$42,MATCH(BI56,'Point System'!$A$1:$A$42,0))</f>
        <v>3</v>
      </c>
      <c r="BR56" s="34">
        <f>INDEX('Point System'!$C$1:$C$42,MATCH(BK56,'Point System'!$A$1:$A$42,0))</f>
        <v>1</v>
      </c>
      <c r="BS56" s="34">
        <f>SUM(BN56:BR56)</f>
        <v>6</v>
      </c>
      <c r="BT56" s="34">
        <v>6</v>
      </c>
      <c r="BV56" s="339"/>
      <c r="BW56" s="368"/>
      <c r="BX56" s="366">
        <v>5</v>
      </c>
      <c r="BY56" s="340">
        <f t="shared" si="82"/>
        <v>0</v>
      </c>
      <c r="BZ56" s="340">
        <f t="shared" si="82"/>
        <v>0</v>
      </c>
      <c r="CA56" s="340">
        <f t="shared" si="82"/>
        <v>0</v>
      </c>
      <c r="CB56" s="340">
        <f t="shared" si="82"/>
        <v>0</v>
      </c>
      <c r="CC56" s="340">
        <f t="shared" si="82"/>
        <v>0</v>
      </c>
      <c r="CD56" s="340">
        <f t="shared" si="82"/>
        <v>0</v>
      </c>
      <c r="CE56" s="340">
        <f t="shared" si="82"/>
        <v>0</v>
      </c>
      <c r="CF56" s="340">
        <f t="shared" si="82"/>
        <v>0</v>
      </c>
      <c r="CG56" s="340">
        <f t="shared" si="82"/>
        <v>0</v>
      </c>
      <c r="CH56" s="340">
        <f t="shared" si="82"/>
        <v>0</v>
      </c>
      <c r="CI56" s="340">
        <f t="shared" si="82"/>
        <v>0</v>
      </c>
      <c r="CJ56" s="340">
        <f t="shared" si="82"/>
        <v>0</v>
      </c>
      <c r="CK56" s="340">
        <f t="shared" si="82"/>
        <v>0</v>
      </c>
      <c r="CL56" s="340">
        <f t="shared" si="82"/>
        <v>0</v>
      </c>
      <c r="CM56" s="340">
        <f t="shared" si="82"/>
        <v>0</v>
      </c>
      <c r="CN56" s="340">
        <f t="shared" si="82"/>
        <v>0</v>
      </c>
      <c r="CO56" s="340">
        <f>IF(AB56="Yes",2,0)</f>
        <v>0</v>
      </c>
      <c r="CP56" s="340">
        <f t="shared" si="83"/>
        <v>0</v>
      </c>
      <c r="CQ56" s="340">
        <f t="shared" si="83"/>
        <v>0</v>
      </c>
      <c r="CR56" s="340">
        <f t="shared" si="83"/>
        <v>0</v>
      </c>
      <c r="CS56" s="340">
        <f t="shared" si="83"/>
        <v>0</v>
      </c>
      <c r="CT56" s="340">
        <f t="shared" si="83"/>
        <v>0</v>
      </c>
      <c r="CU56" s="340">
        <f t="shared" si="83"/>
        <v>1</v>
      </c>
      <c r="CV56" s="340">
        <f t="shared" si="83"/>
        <v>0</v>
      </c>
      <c r="CW56" s="340">
        <f t="shared" si="83"/>
        <v>0</v>
      </c>
      <c r="CX56" s="340">
        <f t="shared" si="83"/>
        <v>0</v>
      </c>
      <c r="CY56" s="340">
        <f t="shared" si="83"/>
        <v>0</v>
      </c>
      <c r="CZ56" s="386"/>
      <c r="DA56" s="357"/>
      <c r="DB56" s="364" cm="1">
        <f t="array" ref="DB56">SUMPRODUCT(BY56:CB56*BY$8:CB$8)+SUMPRODUCT(CC56:CE56,CC$8:CE$8)*$BX56*5280+SUMPRODUCT(CF56:CL56,CF$8:CL$8)+SUMPRODUCT(CM56:CQ56,CM$8:CQ$8)*$BX56*5280+SUMPRODUCT(CR56:CY56,CR$8:CY$8)+CZ56</f>
        <v>0</v>
      </c>
    </row>
    <row r="57" spans="1:106" ht="118.5" customHeight="1" x14ac:dyDescent="0.3">
      <c r="A57" s="399" t="s">
        <v>356</v>
      </c>
      <c r="B57" s="403">
        <f t="shared" si="28"/>
        <v>44</v>
      </c>
      <c r="C57" s="404" t="s">
        <v>357</v>
      </c>
      <c r="D57" s="227" t="s">
        <v>358</v>
      </c>
      <c r="E57" s="228" t="s">
        <v>359</v>
      </c>
      <c r="F57" s="227" t="s">
        <v>360</v>
      </c>
      <c r="G57" s="409" t="s">
        <v>361</v>
      </c>
      <c r="H57" s="376" t="s">
        <v>145</v>
      </c>
      <c r="I57" s="376" t="s">
        <v>145</v>
      </c>
      <c r="J57" s="376" t="s">
        <v>145</v>
      </c>
      <c r="K57" s="376" t="s">
        <v>145</v>
      </c>
      <c r="L57" s="376" t="s">
        <v>145</v>
      </c>
      <c r="M57" s="376" t="s">
        <v>145</v>
      </c>
      <c r="N57" s="376" t="s">
        <v>145</v>
      </c>
      <c r="O57" s="376" t="s">
        <v>145</v>
      </c>
      <c r="P57" s="376" t="s">
        <v>137</v>
      </c>
      <c r="Q57" s="376" t="s">
        <v>145</v>
      </c>
      <c r="R57" s="376" t="s">
        <v>137</v>
      </c>
      <c r="S57" s="376" t="s">
        <v>145</v>
      </c>
      <c r="T57" s="376" t="s">
        <v>137</v>
      </c>
      <c r="U57" s="376" t="s">
        <v>137</v>
      </c>
      <c r="V57" s="376" t="s">
        <v>137</v>
      </c>
      <c r="W57" s="376" t="s">
        <v>137</v>
      </c>
      <c r="X57" s="376" t="s">
        <v>137</v>
      </c>
      <c r="Y57" s="376" t="s">
        <v>145</v>
      </c>
      <c r="Z57" s="376" t="s">
        <v>145</v>
      </c>
      <c r="AA57" s="376" t="s">
        <v>145</v>
      </c>
      <c r="AB57" s="376" t="s">
        <v>145</v>
      </c>
      <c r="AC57" s="376" t="s">
        <v>137</v>
      </c>
      <c r="AD57" s="376" t="s">
        <v>137</v>
      </c>
      <c r="AE57" s="376" t="s">
        <v>145</v>
      </c>
      <c r="AF57" s="376" t="s">
        <v>137</v>
      </c>
      <c r="AG57" s="376" t="s">
        <v>137</v>
      </c>
      <c r="AH57" s="376" t="s">
        <v>137</v>
      </c>
      <c r="AI57" s="376" t="s">
        <v>137</v>
      </c>
      <c r="AJ57" s="376" t="s">
        <v>137</v>
      </c>
      <c r="AK57" s="376" t="s">
        <v>145</v>
      </c>
      <c r="AL57" s="374" t="s">
        <v>145</v>
      </c>
      <c r="AM57" s="376" t="s">
        <v>145</v>
      </c>
      <c r="AN57" s="376" t="s">
        <v>145</v>
      </c>
      <c r="AO57" s="376" t="s">
        <v>145</v>
      </c>
      <c r="AP57" s="376" t="s">
        <v>137</v>
      </c>
      <c r="AQ57" s="376" t="s">
        <v>145</v>
      </c>
      <c r="AR57" s="376" t="s">
        <v>145</v>
      </c>
      <c r="AS57" s="376" t="s">
        <v>145</v>
      </c>
      <c r="AT57" s="376" t="s">
        <v>145</v>
      </c>
      <c r="AU57" s="376" t="s">
        <v>145</v>
      </c>
      <c r="AV57" s="377" t="s">
        <v>146</v>
      </c>
      <c r="AW57" s="378" t="s">
        <v>362</v>
      </c>
      <c r="AX57" s="379" t="s">
        <v>363</v>
      </c>
      <c r="AY57" s="380">
        <v>60</v>
      </c>
      <c r="AZ57" s="34"/>
      <c r="BA57" s="339"/>
      <c r="BB57" s="368"/>
      <c r="BC57" s="372" t="s">
        <v>418</v>
      </c>
      <c r="BD57" s="371"/>
      <c r="BE57" s="372" t="s">
        <v>425</v>
      </c>
      <c r="BF57" s="371"/>
      <c r="BG57" s="372" t="s">
        <v>420</v>
      </c>
      <c r="BH57" s="371"/>
      <c r="BI57" s="372" t="s">
        <v>421</v>
      </c>
      <c r="BJ57" s="371"/>
      <c r="BK57" s="372" t="s">
        <v>434</v>
      </c>
      <c r="BL57" s="373"/>
      <c r="BM57" s="34"/>
      <c r="BN57" s="34">
        <f>INDEX('Point System'!$C$1:$C$42,MATCH(BC57,'Point System'!$A$1:$A$42,0))</f>
        <v>15</v>
      </c>
      <c r="BO57" s="34">
        <f>INDEX('Point System'!$C$1:$C$42,MATCH(BE57,'Point System'!$A$1:$A$42,0))</f>
        <v>10</v>
      </c>
      <c r="BP57" s="34">
        <f>INDEX('Point System'!$C$1:$C$42,MATCH(BG57,'Point System'!$A$1:$A$42,0))</f>
        <v>5</v>
      </c>
      <c r="BQ57" s="34">
        <f>INDEX('Point System'!$C$1:$C$42,MATCH(BI57,'Point System'!$A$1:$A$42,0))</f>
        <v>5</v>
      </c>
      <c r="BR57" s="34">
        <f>INDEX('Point System'!$C$1:$C$42,MATCH(BK57,'Point System'!$A$1:$A$42,0))</f>
        <v>1</v>
      </c>
      <c r="BS57" s="34">
        <f t="shared" ref="BS57" si="84">SUM(BN57:BR57)</f>
        <v>36</v>
      </c>
      <c r="BT57" s="34">
        <v>36</v>
      </c>
      <c r="BU57" s="34"/>
      <c r="BV57" s="339"/>
      <c r="BW57" s="368"/>
      <c r="BX57" s="366">
        <v>3</v>
      </c>
      <c r="BY57" s="340">
        <f t="shared" si="82"/>
        <v>1</v>
      </c>
      <c r="BZ57" s="340">
        <f t="shared" si="82"/>
        <v>1</v>
      </c>
      <c r="CA57" s="340">
        <f t="shared" si="82"/>
        <v>1</v>
      </c>
      <c r="CB57" s="340">
        <f t="shared" si="82"/>
        <v>1</v>
      </c>
      <c r="CC57" s="340">
        <f t="shared" si="82"/>
        <v>0</v>
      </c>
      <c r="CD57" s="340">
        <f t="shared" si="82"/>
        <v>1</v>
      </c>
      <c r="CE57" s="340">
        <f t="shared" si="82"/>
        <v>0</v>
      </c>
      <c r="CF57" s="340">
        <f t="shared" si="82"/>
        <v>1</v>
      </c>
      <c r="CG57" s="340">
        <f t="shared" si="82"/>
        <v>0</v>
      </c>
      <c r="CH57" s="340">
        <f t="shared" si="82"/>
        <v>0</v>
      </c>
      <c r="CI57" s="340">
        <f t="shared" si="82"/>
        <v>0</v>
      </c>
      <c r="CJ57" s="340">
        <f t="shared" si="82"/>
        <v>0</v>
      </c>
      <c r="CK57" s="340">
        <f t="shared" si="82"/>
        <v>0</v>
      </c>
      <c r="CL57" s="340">
        <f t="shared" si="82"/>
        <v>1</v>
      </c>
      <c r="CM57" s="340">
        <f t="shared" si="82"/>
        <v>1</v>
      </c>
      <c r="CN57" s="340">
        <f t="shared" si="82"/>
        <v>1</v>
      </c>
      <c r="CO57" s="340">
        <f>IF(AB57="Yes",2,0)</f>
        <v>2</v>
      </c>
      <c r="CP57" s="340">
        <f t="shared" si="83"/>
        <v>0</v>
      </c>
      <c r="CQ57" s="340">
        <f t="shared" si="83"/>
        <v>0</v>
      </c>
      <c r="CR57" s="340">
        <f t="shared" si="83"/>
        <v>1</v>
      </c>
      <c r="CS57" s="340">
        <f t="shared" si="83"/>
        <v>0</v>
      </c>
      <c r="CT57" s="340">
        <f t="shared" si="83"/>
        <v>0</v>
      </c>
      <c r="CU57" s="340">
        <f t="shared" si="83"/>
        <v>0</v>
      </c>
      <c r="CV57" s="340">
        <f t="shared" si="83"/>
        <v>0</v>
      </c>
      <c r="CW57" s="340">
        <f t="shared" si="83"/>
        <v>0</v>
      </c>
      <c r="CX57" s="340">
        <f t="shared" si="83"/>
        <v>1</v>
      </c>
      <c r="CY57" s="340">
        <f t="shared" si="83"/>
        <v>1</v>
      </c>
      <c r="CZ57" s="386"/>
      <c r="DA57" s="357"/>
      <c r="DB57" s="364" cm="1">
        <f t="array" ref="DB57">SUMPRODUCT(BY57:CB57*BY$8:CB$8)+SUMPRODUCT(CC57:CE57,CC$8:CE$8)*$BX57*5280+SUMPRODUCT(CF57:CL57,CF$8:CL$8)+SUMPRODUCT(CM57:CQ57,CM$8:CQ$8)*$BX57*5280+SUMPRODUCT(CR57:CY57,CR$8:CY$8)+CZ57</f>
        <v>6266304.0000000009</v>
      </c>
    </row>
    <row r="58" spans="1:106" ht="94.5" customHeight="1" x14ac:dyDescent="0.3">
      <c r="A58" s="399" t="s">
        <v>364</v>
      </c>
      <c r="B58" s="403">
        <f t="shared" si="28"/>
        <v>45</v>
      </c>
      <c r="C58" s="404" t="s">
        <v>365</v>
      </c>
      <c r="D58" s="227" t="s">
        <v>449</v>
      </c>
      <c r="E58" s="228" t="s">
        <v>142</v>
      </c>
      <c r="F58" s="227" t="s">
        <v>366</v>
      </c>
      <c r="G58" s="409" t="s">
        <v>367</v>
      </c>
      <c r="H58" s="376" t="s">
        <v>145</v>
      </c>
      <c r="I58" s="376" t="s">
        <v>145</v>
      </c>
      <c r="J58" s="376" t="s">
        <v>137</v>
      </c>
      <c r="K58" s="376" t="s">
        <v>145</v>
      </c>
      <c r="L58" s="376" t="s">
        <v>145</v>
      </c>
      <c r="M58" s="376" t="s">
        <v>137</v>
      </c>
      <c r="N58" s="376" t="s">
        <v>137</v>
      </c>
      <c r="O58" s="376" t="s">
        <v>137</v>
      </c>
      <c r="P58" s="376" t="s">
        <v>137</v>
      </c>
      <c r="Q58" s="376" t="s">
        <v>137</v>
      </c>
      <c r="R58" s="376" t="s">
        <v>137</v>
      </c>
      <c r="S58" s="376" t="s">
        <v>145</v>
      </c>
      <c r="T58" s="376" t="s">
        <v>137</v>
      </c>
      <c r="U58" s="376" t="s">
        <v>137</v>
      </c>
      <c r="V58" s="376" t="s">
        <v>145</v>
      </c>
      <c r="W58" s="376" t="s">
        <v>137</v>
      </c>
      <c r="X58" s="376" t="s">
        <v>137</v>
      </c>
      <c r="Y58" s="376" t="s">
        <v>145</v>
      </c>
      <c r="Z58" s="376" t="s">
        <v>145</v>
      </c>
      <c r="AA58" s="376" t="s">
        <v>145</v>
      </c>
      <c r="AB58" s="376" t="s">
        <v>145</v>
      </c>
      <c r="AC58" s="376" t="s">
        <v>137</v>
      </c>
      <c r="AD58" s="376" t="s">
        <v>145</v>
      </c>
      <c r="AE58" s="376" t="s">
        <v>137</v>
      </c>
      <c r="AF58" s="376" t="s">
        <v>137</v>
      </c>
      <c r="AG58" s="376" t="s">
        <v>137</v>
      </c>
      <c r="AH58" s="376" t="s">
        <v>137</v>
      </c>
      <c r="AI58" s="376" t="s">
        <v>137</v>
      </c>
      <c r="AJ58" s="376" t="s">
        <v>137</v>
      </c>
      <c r="AK58" s="376" t="s">
        <v>137</v>
      </c>
      <c r="AL58" s="374" t="s">
        <v>137</v>
      </c>
      <c r="AM58" s="376" t="s">
        <v>145</v>
      </c>
      <c r="AN58" s="376" t="s">
        <v>137</v>
      </c>
      <c r="AO58" s="376" t="s">
        <v>137</v>
      </c>
      <c r="AP58" s="376" t="s">
        <v>145</v>
      </c>
      <c r="AQ58" s="376" t="s">
        <v>137</v>
      </c>
      <c r="AR58" s="376" t="s">
        <v>145</v>
      </c>
      <c r="AS58" s="376" t="s">
        <v>137</v>
      </c>
      <c r="AT58" s="376" t="s">
        <v>145</v>
      </c>
      <c r="AU58" s="376" t="s">
        <v>145</v>
      </c>
      <c r="AV58" s="377" t="s">
        <v>146</v>
      </c>
      <c r="AW58" s="378" t="s">
        <v>362</v>
      </c>
      <c r="AX58" s="379" t="s">
        <v>363</v>
      </c>
      <c r="AY58" s="380">
        <v>24</v>
      </c>
      <c r="AZ58" s="34"/>
      <c r="BA58" s="339"/>
      <c r="BB58" s="368"/>
      <c r="BC58" s="372" t="s">
        <v>418</v>
      </c>
      <c r="BD58" s="371"/>
      <c r="BE58" s="372" t="s">
        <v>419</v>
      </c>
      <c r="BF58" s="371"/>
      <c r="BG58" s="372" t="s">
        <v>426</v>
      </c>
      <c r="BH58" s="371"/>
      <c r="BI58" s="372" t="s">
        <v>421</v>
      </c>
      <c r="BJ58" s="371"/>
      <c r="BK58" s="372" t="s">
        <v>448</v>
      </c>
      <c r="BL58" s="373"/>
      <c r="BM58" s="34"/>
      <c r="BN58" s="34">
        <f>INDEX('Point System'!$C$1:$C$42,MATCH(BC58,'Point System'!$A$1:$A$42,0))</f>
        <v>15</v>
      </c>
      <c r="BO58" s="34">
        <f>INDEX('Point System'!$C$1:$C$42,MATCH(BE58,'Point System'!$A$1:$A$42,0))</f>
        <v>7</v>
      </c>
      <c r="BP58" s="34">
        <f>INDEX('Point System'!$C$1:$C$42,MATCH(BG58,'Point System'!$A$1:$A$42,0))</f>
        <v>3</v>
      </c>
      <c r="BQ58" s="34">
        <f>INDEX('Point System'!$C$1:$C$42,MATCH(BI58,'Point System'!$A$1:$A$42,0))</f>
        <v>5</v>
      </c>
      <c r="BR58" s="34">
        <f>INDEX('Point System'!$C$1:$C$42,MATCH(BK58,'Point System'!$A$1:$A$42,0))</f>
        <v>0</v>
      </c>
      <c r="BS58" s="34">
        <f>SUM(BN58:BR58)</f>
        <v>30</v>
      </c>
      <c r="BT58" s="34">
        <v>30</v>
      </c>
      <c r="BU58" s="34"/>
      <c r="BV58" s="339"/>
      <c r="BW58" s="368"/>
      <c r="BX58" s="366">
        <v>0.5</v>
      </c>
      <c r="BY58" s="340" t="e">
        <f>IF(#REF!="Yes",1,0)</f>
        <v>#REF!</v>
      </c>
      <c r="BZ58" s="340" t="e">
        <f>IF(#REF!="Yes",1,0)</f>
        <v>#REF!</v>
      </c>
      <c r="CA58" s="340" t="e">
        <f>IF(#REF!="Yes",1,0)</f>
        <v>#REF!</v>
      </c>
      <c r="CB58" s="340" t="e">
        <f>IF(#REF!="Yes",1,0)</f>
        <v>#REF!</v>
      </c>
      <c r="CC58" s="340" t="e">
        <f>IF(#REF!="Yes",1,0)</f>
        <v>#REF!</v>
      </c>
      <c r="CD58" s="340" t="e">
        <f>IF(#REF!="Yes",1,0)</f>
        <v>#REF!</v>
      </c>
      <c r="CE58" s="340" t="e">
        <f>IF(#REF!="Yes",1,0)</f>
        <v>#REF!</v>
      </c>
      <c r="CF58" s="340" t="e">
        <f>IF(#REF!="Yes",1,0)</f>
        <v>#REF!</v>
      </c>
      <c r="CG58" s="340" t="e">
        <f>IF(#REF!="Yes",1,0)</f>
        <v>#REF!</v>
      </c>
      <c r="CH58" s="340" t="e">
        <f>IF(#REF!="Yes",1,0)</f>
        <v>#REF!</v>
      </c>
      <c r="CI58" s="340" t="e">
        <f>IF(#REF!="Yes",1,0)</f>
        <v>#REF!</v>
      </c>
      <c r="CJ58" s="340" t="e">
        <f>IF(#REF!="Yes",1,0)</f>
        <v>#REF!</v>
      </c>
      <c r="CK58" s="340" t="e">
        <f>IF(#REF!="Yes",1,0)</f>
        <v>#REF!</v>
      </c>
      <c r="CL58" s="340" t="e">
        <f>IF(#REF!="Yes",1,0)</f>
        <v>#REF!</v>
      </c>
      <c r="CM58" s="340" t="e">
        <f>IF(#REF!="Yes",1,0)</f>
        <v>#REF!</v>
      </c>
      <c r="CN58" s="340" t="e">
        <f>IF(#REF!="Yes",1,0)</f>
        <v>#REF!</v>
      </c>
      <c r="CO58" s="340" t="e">
        <f>IF(#REF!="Yes",2,0)</f>
        <v>#REF!</v>
      </c>
      <c r="CP58" s="340" t="e">
        <f>IF(#REF!="Yes",1,0)</f>
        <v>#REF!</v>
      </c>
      <c r="CQ58" s="340" t="e">
        <f>IF(#REF!="Yes",1,0)</f>
        <v>#REF!</v>
      </c>
      <c r="CR58" s="340" t="e">
        <f>IF(#REF!="Yes",1,0)</f>
        <v>#REF!</v>
      </c>
      <c r="CS58" s="340" t="e">
        <f>IF(#REF!="Yes",1,0)</f>
        <v>#REF!</v>
      </c>
      <c r="CT58" s="340" t="e">
        <f>IF(#REF!="Yes",1,0)</f>
        <v>#REF!</v>
      </c>
      <c r="CU58" s="340" t="e">
        <f>IF(#REF!="Yes",1,0)</f>
        <v>#REF!</v>
      </c>
      <c r="CV58" s="340" t="e">
        <f>IF(#REF!="Yes",1,0)</f>
        <v>#REF!</v>
      </c>
      <c r="CW58" s="340" t="e">
        <f>IF(#REF!="Yes",1,0)</f>
        <v>#REF!</v>
      </c>
      <c r="CX58" s="340" t="e">
        <f>IF(#REF!="Yes",1,0)</f>
        <v>#REF!</v>
      </c>
      <c r="CY58" s="340" t="e">
        <f>IF(#REF!="Yes",1,0)</f>
        <v>#REF!</v>
      </c>
      <c r="CZ58" s="386"/>
      <c r="DA58" s="357"/>
      <c r="DB58" s="364" t="e" cm="1">
        <f t="array" ref="DB58">SUMPRODUCT(BY58:CB58*BY$8:CB$8)+SUMPRODUCT(CC58:CE58,CC$8:CE$8)*$BX58*5280+SUMPRODUCT(CF58:CL58,CF$8:CL$8)+SUMPRODUCT(CM58:CQ58,CM$8:CQ$8)*$BX58*5280+SUMPRODUCT(CR58:CY58,CR$8:CY$8)+CZ58</f>
        <v>#REF!</v>
      </c>
    </row>
    <row r="59" spans="1:106" ht="69.95" customHeight="1" x14ac:dyDescent="0.3">
      <c r="A59" s="399" t="s">
        <v>368</v>
      </c>
      <c r="B59" s="403">
        <f t="shared" si="28"/>
        <v>46</v>
      </c>
      <c r="C59" s="404" t="s">
        <v>369</v>
      </c>
      <c r="D59" s="227" t="s">
        <v>370</v>
      </c>
      <c r="E59" s="228" t="s">
        <v>167</v>
      </c>
      <c r="F59" s="227" t="s">
        <v>371</v>
      </c>
      <c r="G59" s="409" t="s">
        <v>372</v>
      </c>
      <c r="H59" s="376" t="s">
        <v>145</v>
      </c>
      <c r="I59" s="376" t="s">
        <v>145</v>
      </c>
      <c r="J59" s="376" t="s">
        <v>137</v>
      </c>
      <c r="K59" s="376" t="s">
        <v>145</v>
      </c>
      <c r="L59" s="376" t="s">
        <v>145</v>
      </c>
      <c r="M59" s="376" t="s">
        <v>137</v>
      </c>
      <c r="N59" s="376" t="s">
        <v>137</v>
      </c>
      <c r="O59" s="376" t="s">
        <v>137</v>
      </c>
      <c r="P59" s="376" t="s">
        <v>137</v>
      </c>
      <c r="Q59" s="376" t="s">
        <v>145</v>
      </c>
      <c r="R59" s="376" t="s">
        <v>137</v>
      </c>
      <c r="S59" s="376" t="s">
        <v>145</v>
      </c>
      <c r="T59" s="376" t="s">
        <v>137</v>
      </c>
      <c r="U59" s="376" t="s">
        <v>137</v>
      </c>
      <c r="V59" s="376" t="s">
        <v>137</v>
      </c>
      <c r="W59" s="376" t="s">
        <v>145</v>
      </c>
      <c r="X59" s="376" t="s">
        <v>137</v>
      </c>
      <c r="Y59" s="376" t="s">
        <v>145</v>
      </c>
      <c r="Z59" s="376" t="s">
        <v>145</v>
      </c>
      <c r="AA59" s="376" t="s">
        <v>137</v>
      </c>
      <c r="AB59" s="376" t="s">
        <v>145</v>
      </c>
      <c r="AC59" s="376" t="s">
        <v>137</v>
      </c>
      <c r="AD59" s="376" t="s">
        <v>137</v>
      </c>
      <c r="AE59" s="376" t="s">
        <v>137</v>
      </c>
      <c r="AF59" s="376" t="s">
        <v>137</v>
      </c>
      <c r="AG59" s="376" t="s">
        <v>137</v>
      </c>
      <c r="AH59" s="376" t="s">
        <v>137</v>
      </c>
      <c r="AI59" s="376" t="s">
        <v>137</v>
      </c>
      <c r="AJ59" s="376" t="s">
        <v>137</v>
      </c>
      <c r="AK59" s="376" t="s">
        <v>137</v>
      </c>
      <c r="AL59" s="374" t="s">
        <v>137</v>
      </c>
      <c r="AM59" s="376" t="s">
        <v>145</v>
      </c>
      <c r="AN59" s="376" t="s">
        <v>137</v>
      </c>
      <c r="AO59" s="376" t="s">
        <v>137</v>
      </c>
      <c r="AP59" s="376" t="s">
        <v>137</v>
      </c>
      <c r="AQ59" s="376" t="s">
        <v>137</v>
      </c>
      <c r="AR59" s="376" t="s">
        <v>145</v>
      </c>
      <c r="AS59" s="376" t="s">
        <v>137</v>
      </c>
      <c r="AT59" s="376" t="s">
        <v>137</v>
      </c>
      <c r="AU59" s="376" t="s">
        <v>145</v>
      </c>
      <c r="AV59" s="377" t="s">
        <v>285</v>
      </c>
      <c r="AW59" s="378" t="s">
        <v>362</v>
      </c>
      <c r="AX59" s="379"/>
      <c r="AY59" s="380">
        <v>12</v>
      </c>
      <c r="AZ59" s="34"/>
      <c r="BA59" s="339"/>
      <c r="BB59" s="368"/>
      <c r="BC59" s="372" t="s">
        <v>424</v>
      </c>
      <c r="BD59" s="371"/>
      <c r="BE59" s="372" t="s">
        <v>419</v>
      </c>
      <c r="BF59" s="371"/>
      <c r="BG59" s="372" t="s">
        <v>420</v>
      </c>
      <c r="BH59" s="371"/>
      <c r="BI59" s="372" t="s">
        <v>437</v>
      </c>
      <c r="BJ59" s="371"/>
      <c r="BK59" s="372" t="s">
        <v>434</v>
      </c>
      <c r="BL59" s="373"/>
      <c r="BM59" s="34"/>
      <c r="BN59" s="34">
        <f>INDEX('Point System'!$C$1:$C$42,MATCH(BC59,'Point System'!$A$1:$A$42,0))</f>
        <v>12</v>
      </c>
      <c r="BO59" s="34">
        <f>INDEX('Point System'!$C$1:$C$42,MATCH(BE59,'Point System'!$A$1:$A$42,0))</f>
        <v>7</v>
      </c>
      <c r="BP59" s="34">
        <f>INDEX('Point System'!$C$1:$C$42,MATCH(BG59,'Point System'!$A$1:$A$42,0))</f>
        <v>5</v>
      </c>
      <c r="BQ59" s="34">
        <f>INDEX('Point System'!$C$1:$C$42,MATCH(BI59,'Point System'!$A$1:$A$42,0))</f>
        <v>3</v>
      </c>
      <c r="BR59" s="34">
        <f>INDEX('Point System'!$C$1:$C$42,MATCH(BK59,'Point System'!$A$1:$A$42,0))</f>
        <v>1</v>
      </c>
      <c r="BS59" s="34">
        <f t="shared" ref="BS59:BS61" si="85">SUM(BN59:BR59)</f>
        <v>28</v>
      </c>
      <c r="BT59" s="34">
        <v>28</v>
      </c>
      <c r="BU59" s="34"/>
      <c r="BV59" s="339"/>
      <c r="BW59" s="368"/>
      <c r="BX59" s="366">
        <v>0.5</v>
      </c>
      <c r="BY59" s="340">
        <f t="shared" ref="BY59:CN60" si="86">IF(L59="Yes",1,0)</f>
        <v>1</v>
      </c>
      <c r="BZ59" s="340">
        <f t="shared" si="86"/>
        <v>0</v>
      </c>
      <c r="CA59" s="340">
        <f t="shared" si="86"/>
        <v>0</v>
      </c>
      <c r="CB59" s="340">
        <f t="shared" si="86"/>
        <v>0</v>
      </c>
      <c r="CC59" s="340">
        <f t="shared" si="86"/>
        <v>0</v>
      </c>
      <c r="CD59" s="340">
        <f t="shared" si="86"/>
        <v>1</v>
      </c>
      <c r="CE59" s="340">
        <f t="shared" si="86"/>
        <v>0</v>
      </c>
      <c r="CF59" s="340">
        <f t="shared" si="86"/>
        <v>1</v>
      </c>
      <c r="CG59" s="340">
        <f t="shared" si="86"/>
        <v>0</v>
      </c>
      <c r="CH59" s="340">
        <f t="shared" si="86"/>
        <v>0</v>
      </c>
      <c r="CI59" s="340">
        <f t="shared" si="86"/>
        <v>0</v>
      </c>
      <c r="CJ59" s="340">
        <f t="shared" si="86"/>
        <v>1</v>
      </c>
      <c r="CK59" s="340">
        <f t="shared" si="86"/>
        <v>0</v>
      </c>
      <c r="CL59" s="340">
        <f t="shared" si="86"/>
        <v>1</v>
      </c>
      <c r="CM59" s="340">
        <f t="shared" si="86"/>
        <v>1</v>
      </c>
      <c r="CN59" s="340">
        <f t="shared" si="86"/>
        <v>0</v>
      </c>
      <c r="CO59" s="340">
        <f>IF(AB59="Yes",2,0)</f>
        <v>2</v>
      </c>
      <c r="CP59" s="340">
        <f t="shared" ref="CP59:CY60" si="87">IF(AC59="Yes",1,0)</f>
        <v>0</v>
      </c>
      <c r="CQ59" s="340">
        <f t="shared" si="87"/>
        <v>0</v>
      </c>
      <c r="CR59" s="340">
        <f t="shared" si="87"/>
        <v>0</v>
      </c>
      <c r="CS59" s="340">
        <f t="shared" si="87"/>
        <v>0</v>
      </c>
      <c r="CT59" s="340">
        <f t="shared" si="87"/>
        <v>0</v>
      </c>
      <c r="CU59" s="340">
        <f t="shared" si="87"/>
        <v>0</v>
      </c>
      <c r="CV59" s="340">
        <f t="shared" si="87"/>
        <v>0</v>
      </c>
      <c r="CW59" s="340">
        <f t="shared" si="87"/>
        <v>0</v>
      </c>
      <c r="CX59" s="340">
        <f t="shared" si="87"/>
        <v>0</v>
      </c>
      <c r="CY59" s="340">
        <f t="shared" si="87"/>
        <v>0</v>
      </c>
      <c r="CZ59" s="386"/>
      <c r="DA59" s="357"/>
      <c r="DB59" s="364" cm="1">
        <f t="array" ref="DB59">SUMPRODUCT(BY59:CB59*BY$8:CB$8)+SUMPRODUCT(CC59:CE59,CC$8:CE$8)*$BX59*5280+SUMPRODUCT(CF59:CL59,CF$8:CL$8)+SUMPRODUCT(CM59:CQ59,CM$8:CQ$8)*$BX59*5280+SUMPRODUCT(CR59:CY59,CR$8:CY$8)+CZ59</f>
        <v>569184</v>
      </c>
    </row>
    <row r="60" spans="1:106" ht="123.75" customHeight="1" x14ac:dyDescent="0.3">
      <c r="A60" s="399" t="s">
        <v>373</v>
      </c>
      <c r="B60" s="403">
        <f t="shared" si="28"/>
        <v>47</v>
      </c>
      <c r="C60" s="404" t="s">
        <v>374</v>
      </c>
      <c r="D60" s="227" t="s">
        <v>375</v>
      </c>
      <c r="E60" s="228" t="s">
        <v>167</v>
      </c>
      <c r="F60" s="227" t="s">
        <v>376</v>
      </c>
      <c r="G60" s="409" t="s">
        <v>377</v>
      </c>
      <c r="H60" s="376" t="s">
        <v>145</v>
      </c>
      <c r="I60" s="376" t="s">
        <v>137</v>
      </c>
      <c r="J60" s="376" t="s">
        <v>145</v>
      </c>
      <c r="K60" s="376" t="s">
        <v>137</v>
      </c>
      <c r="L60" s="376" t="s">
        <v>137</v>
      </c>
      <c r="M60" s="376" t="s">
        <v>137</v>
      </c>
      <c r="N60" s="376" t="s">
        <v>137</v>
      </c>
      <c r="O60" s="376" t="s">
        <v>137</v>
      </c>
      <c r="P60" s="376" t="s">
        <v>137</v>
      </c>
      <c r="Q60" s="376" t="s">
        <v>137</v>
      </c>
      <c r="R60" s="376" t="s">
        <v>137</v>
      </c>
      <c r="S60" s="376" t="s">
        <v>137</v>
      </c>
      <c r="T60" s="376" t="s">
        <v>137</v>
      </c>
      <c r="U60" s="376" t="s">
        <v>137</v>
      </c>
      <c r="V60" s="376" t="s">
        <v>137</v>
      </c>
      <c r="W60" s="376" t="s">
        <v>137</v>
      </c>
      <c r="X60" s="376" t="s">
        <v>137</v>
      </c>
      <c r="Y60" s="376" t="s">
        <v>137</v>
      </c>
      <c r="Z60" s="376" t="s">
        <v>137</v>
      </c>
      <c r="AA60" s="376" t="s">
        <v>137</v>
      </c>
      <c r="AB60" s="376" t="s">
        <v>137</v>
      </c>
      <c r="AC60" s="376" t="s">
        <v>137</v>
      </c>
      <c r="AD60" s="376" t="s">
        <v>137</v>
      </c>
      <c r="AE60" s="376" t="s">
        <v>135</v>
      </c>
      <c r="AF60" s="376" t="s">
        <v>137</v>
      </c>
      <c r="AG60" s="376" t="s">
        <v>137</v>
      </c>
      <c r="AH60" s="376" t="s">
        <v>137</v>
      </c>
      <c r="AI60" s="376" t="s">
        <v>137</v>
      </c>
      <c r="AJ60" s="376" t="s">
        <v>137</v>
      </c>
      <c r="AK60" s="376" t="s">
        <v>137</v>
      </c>
      <c r="AL60" s="374" t="s">
        <v>137</v>
      </c>
      <c r="AM60" s="376" t="s">
        <v>137</v>
      </c>
      <c r="AN60" s="376" t="s">
        <v>136</v>
      </c>
      <c r="AO60" s="376" t="s">
        <v>137</v>
      </c>
      <c r="AP60" s="376" t="s">
        <v>137</v>
      </c>
      <c r="AQ60" s="376" t="s">
        <v>135</v>
      </c>
      <c r="AR60" s="376" t="s">
        <v>137</v>
      </c>
      <c r="AS60" s="376" t="s">
        <v>137</v>
      </c>
      <c r="AT60" s="376" t="s">
        <v>145</v>
      </c>
      <c r="AU60" s="376" t="s">
        <v>145</v>
      </c>
      <c r="AV60" s="377" t="s">
        <v>285</v>
      </c>
      <c r="AW60" s="378" t="s">
        <v>362</v>
      </c>
      <c r="AX60" s="379"/>
      <c r="AY60" s="380">
        <v>12</v>
      </c>
      <c r="AZ60" s="34"/>
      <c r="BA60" s="339"/>
      <c r="BB60" s="368"/>
      <c r="BC60" s="372" t="s">
        <v>436</v>
      </c>
      <c r="BD60" s="371"/>
      <c r="BE60" s="372" t="s">
        <v>425</v>
      </c>
      <c r="BF60" s="371"/>
      <c r="BG60" s="372" t="s">
        <v>420</v>
      </c>
      <c r="BH60" s="371"/>
      <c r="BI60" s="372" t="s">
        <v>437</v>
      </c>
      <c r="BJ60" s="371"/>
      <c r="BK60" s="372" t="s">
        <v>434</v>
      </c>
      <c r="BL60" s="373"/>
      <c r="BM60" s="34"/>
      <c r="BN60" s="34">
        <f>INDEX('Point System'!$C$1:$C$42,MATCH(BC60,'Point System'!$A$1:$A$42,0))</f>
        <v>8</v>
      </c>
      <c r="BO60" s="34">
        <f>INDEX('Point System'!$C$1:$C$42,MATCH(BE60,'Point System'!$A$1:$A$42,0))</f>
        <v>10</v>
      </c>
      <c r="BP60" s="34">
        <f>INDEX('Point System'!$C$1:$C$42,MATCH(BG60,'Point System'!$A$1:$A$42,0))</f>
        <v>5</v>
      </c>
      <c r="BQ60" s="34">
        <f>INDEX('Point System'!$C$1:$C$42,MATCH(BI60,'Point System'!$A$1:$A$42,0))</f>
        <v>3</v>
      </c>
      <c r="BR60" s="34">
        <f>INDEX('Point System'!$C$1:$C$42,MATCH(BK60,'Point System'!$A$1:$A$42,0))</f>
        <v>1</v>
      </c>
      <c r="BS60" s="34">
        <f t="shared" si="85"/>
        <v>27</v>
      </c>
      <c r="BT60" s="34">
        <v>27</v>
      </c>
      <c r="BU60" s="34"/>
      <c r="BV60" s="339"/>
      <c r="BW60" s="368"/>
      <c r="BX60" s="366">
        <v>0.5</v>
      </c>
      <c r="BY60" s="340">
        <f t="shared" si="86"/>
        <v>0</v>
      </c>
      <c r="BZ60" s="340">
        <f t="shared" si="86"/>
        <v>0</v>
      </c>
      <c r="CA60" s="340">
        <f t="shared" si="86"/>
        <v>0</v>
      </c>
      <c r="CB60" s="340">
        <f t="shared" si="86"/>
        <v>0</v>
      </c>
      <c r="CC60" s="340">
        <f t="shared" si="86"/>
        <v>0</v>
      </c>
      <c r="CD60" s="340">
        <f t="shared" si="86"/>
        <v>0</v>
      </c>
      <c r="CE60" s="340">
        <f t="shared" si="86"/>
        <v>0</v>
      </c>
      <c r="CF60" s="340">
        <f t="shared" si="86"/>
        <v>0</v>
      </c>
      <c r="CG60" s="340">
        <f t="shared" si="86"/>
        <v>0</v>
      </c>
      <c r="CH60" s="340">
        <f t="shared" si="86"/>
        <v>0</v>
      </c>
      <c r="CI60" s="340">
        <f t="shared" si="86"/>
        <v>0</v>
      </c>
      <c r="CJ60" s="340">
        <f t="shared" si="86"/>
        <v>0</v>
      </c>
      <c r="CK60" s="340">
        <f t="shared" si="86"/>
        <v>0</v>
      </c>
      <c r="CL60" s="340">
        <f t="shared" si="86"/>
        <v>0</v>
      </c>
      <c r="CM60" s="340">
        <f t="shared" si="86"/>
        <v>0</v>
      </c>
      <c r="CN60" s="340">
        <f t="shared" si="86"/>
        <v>0</v>
      </c>
      <c r="CO60" s="340">
        <f>IF(AB60="Yes",2,0)</f>
        <v>0</v>
      </c>
      <c r="CP60" s="340">
        <f t="shared" si="87"/>
        <v>0</v>
      </c>
      <c r="CQ60" s="340">
        <f t="shared" si="87"/>
        <v>0</v>
      </c>
      <c r="CR60" s="340">
        <f t="shared" si="87"/>
        <v>1</v>
      </c>
      <c r="CS60" s="340">
        <f t="shared" si="87"/>
        <v>0</v>
      </c>
      <c r="CT60" s="340">
        <f t="shared" si="87"/>
        <v>0</v>
      </c>
      <c r="CU60" s="340">
        <f t="shared" si="87"/>
        <v>0</v>
      </c>
      <c r="CV60" s="340">
        <f t="shared" si="87"/>
        <v>0</v>
      </c>
      <c r="CW60" s="340">
        <f t="shared" si="87"/>
        <v>0</v>
      </c>
      <c r="CX60" s="340">
        <f t="shared" si="87"/>
        <v>0</v>
      </c>
      <c r="CY60" s="340">
        <f t="shared" si="87"/>
        <v>0</v>
      </c>
      <c r="CZ60" s="386"/>
      <c r="DA60" s="357"/>
      <c r="DB60" s="364" cm="1">
        <f t="array" ref="DB60">SUMPRODUCT(BY60:CB60*BY$8:CB$8)+SUMPRODUCT(CC60:CE60,CC$8:CE$8)*$BX60*5280+SUMPRODUCT(CF60:CL60,CF$8:CL$8)+SUMPRODUCT(CM60:CQ60,CM$8:CQ$8)*$BX60*5280+SUMPRODUCT(CR60:CY60,CR$8:CY$8)+CZ60</f>
        <v>0</v>
      </c>
    </row>
    <row r="61" spans="1:106" ht="123.75" customHeight="1" x14ac:dyDescent="0.3">
      <c r="A61" s="399" t="s">
        <v>378</v>
      </c>
      <c r="B61" s="403">
        <f t="shared" si="28"/>
        <v>48</v>
      </c>
      <c r="C61" s="229" t="s">
        <v>379</v>
      </c>
      <c r="D61" s="229" t="s">
        <v>380</v>
      </c>
      <c r="E61" s="228" t="s">
        <v>167</v>
      </c>
      <c r="F61" s="227" t="s">
        <v>381</v>
      </c>
      <c r="G61" s="409" t="s">
        <v>382</v>
      </c>
      <c r="H61" s="376" t="s">
        <v>145</v>
      </c>
      <c r="I61" s="376" t="s">
        <v>145</v>
      </c>
      <c r="J61" s="376" t="s">
        <v>145</v>
      </c>
      <c r="K61" s="376" t="s">
        <v>137</v>
      </c>
      <c r="L61" s="376" t="s">
        <v>137</v>
      </c>
      <c r="M61" s="376" t="s">
        <v>137</v>
      </c>
      <c r="N61" s="376" t="s">
        <v>137</v>
      </c>
      <c r="O61" s="376" t="s">
        <v>137</v>
      </c>
      <c r="P61" s="376" t="s">
        <v>137</v>
      </c>
      <c r="Q61" s="376" t="s">
        <v>137</v>
      </c>
      <c r="R61" s="376" t="s">
        <v>137</v>
      </c>
      <c r="S61" s="376" t="s">
        <v>145</v>
      </c>
      <c r="T61" s="376" t="s">
        <v>137</v>
      </c>
      <c r="U61" s="376" t="s">
        <v>137</v>
      </c>
      <c r="V61" s="376" t="s">
        <v>145</v>
      </c>
      <c r="W61" s="376" t="s">
        <v>137</v>
      </c>
      <c r="X61" s="376" t="s">
        <v>137</v>
      </c>
      <c r="Y61" s="376" t="s">
        <v>145</v>
      </c>
      <c r="Z61" s="376" t="s">
        <v>137</v>
      </c>
      <c r="AA61" s="376" t="s">
        <v>137</v>
      </c>
      <c r="AB61" s="376" t="s">
        <v>137</v>
      </c>
      <c r="AC61" s="376" t="s">
        <v>137</v>
      </c>
      <c r="AD61" s="376" t="s">
        <v>137</v>
      </c>
      <c r="AE61" s="376" t="s">
        <v>137</v>
      </c>
      <c r="AF61" s="376" t="s">
        <v>137</v>
      </c>
      <c r="AG61" s="376" t="s">
        <v>137</v>
      </c>
      <c r="AH61" s="376" t="s">
        <v>137</v>
      </c>
      <c r="AI61" s="376" t="s">
        <v>137</v>
      </c>
      <c r="AJ61" s="376" t="s">
        <v>137</v>
      </c>
      <c r="AK61" s="376" t="s">
        <v>137</v>
      </c>
      <c r="AL61" s="374" t="s">
        <v>137</v>
      </c>
      <c r="AM61" s="376" t="s">
        <v>145</v>
      </c>
      <c r="AN61" s="376" t="s">
        <v>137</v>
      </c>
      <c r="AO61" s="376" t="s">
        <v>137</v>
      </c>
      <c r="AP61" s="376" t="s">
        <v>137</v>
      </c>
      <c r="AQ61" s="376" t="s">
        <v>137</v>
      </c>
      <c r="AR61" s="376" t="s">
        <v>137</v>
      </c>
      <c r="AS61" s="376" t="s">
        <v>137</v>
      </c>
      <c r="AT61" s="376" t="s">
        <v>145</v>
      </c>
      <c r="AU61" s="376" t="s">
        <v>145</v>
      </c>
      <c r="AV61" s="377" t="s">
        <v>146</v>
      </c>
      <c r="AW61" s="378" t="s">
        <v>362</v>
      </c>
      <c r="AX61" s="379"/>
      <c r="AY61" s="380">
        <v>24</v>
      </c>
      <c r="BC61" s="372" t="s">
        <v>424</v>
      </c>
      <c r="BD61" s="371"/>
      <c r="BE61" s="372" t="s">
        <v>419</v>
      </c>
      <c r="BF61" s="371"/>
      <c r="BG61" s="372" t="s">
        <v>428</v>
      </c>
      <c r="BH61" s="371"/>
      <c r="BI61" s="372" t="s">
        <v>433</v>
      </c>
      <c r="BJ61" s="371"/>
      <c r="BK61" s="372" t="s">
        <v>434</v>
      </c>
      <c r="BL61" s="373"/>
      <c r="BM61" s="34"/>
      <c r="BN61" s="34">
        <f>INDEX('Point System'!$C$1:$C$42,MATCH(BC61,'Point System'!$A$1:$A$42,0))</f>
        <v>12</v>
      </c>
      <c r="BO61" s="34">
        <f>INDEX('Point System'!$C$1:$C$42,MATCH(BE61,'Point System'!$A$1:$A$42,0))</f>
        <v>7</v>
      </c>
      <c r="BP61" s="34">
        <f>INDEX('Point System'!$C$1:$C$42,MATCH(BG61,'Point System'!$A$1:$A$42,0))</f>
        <v>1</v>
      </c>
      <c r="BQ61" s="34">
        <f>INDEX('Point System'!$C$1:$C$42,MATCH(BI61,'Point System'!$A$1:$A$42,0))</f>
        <v>2</v>
      </c>
      <c r="BR61" s="34">
        <f>INDEX('Point System'!$C$1:$C$42,MATCH(BK61,'Point System'!$A$1:$A$42,0))</f>
        <v>1</v>
      </c>
      <c r="BS61" s="34">
        <f t="shared" si="85"/>
        <v>23</v>
      </c>
      <c r="BT61" s="34">
        <v>23</v>
      </c>
      <c r="BU61" s="34"/>
      <c r="BV61" s="339"/>
      <c r="BW61" s="368"/>
      <c r="BX61" s="366">
        <v>0.5</v>
      </c>
      <c r="BY61" s="340">
        <f t="shared" ref="BY61:BY96" si="88">IF(L61="Yes",1,0)</f>
        <v>0</v>
      </c>
      <c r="BZ61" s="340">
        <f t="shared" ref="BZ61:BZ96" si="89">IF(M61="Yes",1,0)</f>
        <v>0</v>
      </c>
      <c r="CA61" s="340">
        <f t="shared" ref="CA61:CA96" si="90">IF(N61="Yes",1,0)</f>
        <v>0</v>
      </c>
      <c r="CB61" s="340">
        <f t="shared" ref="CB61:CB96" si="91">IF(O61="Yes",1,0)</f>
        <v>0</v>
      </c>
      <c r="CC61" s="340">
        <f t="shared" ref="CC61:CC96" si="92">IF(P61="Yes",1,0)</f>
        <v>0</v>
      </c>
      <c r="CD61" s="340">
        <f t="shared" ref="CD61:CD96" si="93">IF(Q61="Yes",1,0)</f>
        <v>0</v>
      </c>
      <c r="CE61" s="340">
        <f t="shared" ref="CE61:CE96" si="94">IF(R61="Yes",1,0)</f>
        <v>0</v>
      </c>
      <c r="CF61" s="340">
        <f t="shared" ref="CF61:CF96" si="95">IF(S61="Yes",1,0)</f>
        <v>1</v>
      </c>
      <c r="CG61" s="340">
        <f t="shared" ref="CG61:CG96" si="96">IF(T61="Yes",1,0)</f>
        <v>0</v>
      </c>
      <c r="CH61" s="340">
        <f t="shared" ref="CH61:CH96" si="97">IF(U61="Yes",1,0)</f>
        <v>0</v>
      </c>
      <c r="CI61" s="340">
        <f t="shared" ref="CI61:CI96" si="98">IF(V61="Yes",1,0)</f>
        <v>1</v>
      </c>
      <c r="CJ61" s="340">
        <f t="shared" ref="CJ61:CJ96" si="99">IF(W61="Yes",1,0)</f>
        <v>0</v>
      </c>
      <c r="CK61" s="340">
        <f t="shared" ref="CK61:CK96" si="100">IF(X61="Yes",1,0)</f>
        <v>0</v>
      </c>
      <c r="CL61" s="340">
        <f t="shared" ref="CL61:CL96" si="101">IF(Y61="Yes",1,0)</f>
        <v>1</v>
      </c>
      <c r="CM61" s="340">
        <f t="shared" ref="CM61:CM96" si="102">IF(Z61="Yes",1,0)</f>
        <v>0</v>
      </c>
      <c r="CN61" s="340">
        <f t="shared" ref="CN61:CN96" si="103">IF(AA61="Yes",1,0)</f>
        <v>0</v>
      </c>
      <c r="CO61" s="340">
        <f t="shared" ref="CO61:CO96" si="104">IF(AB61="Yes",2,0)</f>
        <v>0</v>
      </c>
      <c r="CP61" s="340">
        <f t="shared" ref="CP61:CP96" si="105">IF(AC61="Yes",1,0)</f>
        <v>0</v>
      </c>
      <c r="CQ61" s="340">
        <f t="shared" ref="CQ61:CQ96" si="106">IF(AD61="Yes",1,0)</f>
        <v>0</v>
      </c>
      <c r="CR61" s="340">
        <f t="shared" ref="CR61:CR96" si="107">IF(AE61="Yes",1,0)</f>
        <v>0</v>
      </c>
      <c r="CS61" s="340">
        <f t="shared" ref="CS61:CS96" si="108">IF(AF61="Yes",1,0)</f>
        <v>0</v>
      </c>
      <c r="CT61" s="340">
        <f t="shared" ref="CT61:CT96" si="109">IF(AG61="Yes",1,0)</f>
        <v>0</v>
      </c>
      <c r="CU61" s="340">
        <f t="shared" ref="CU61:CU96" si="110">IF(AH61="Yes",1,0)</f>
        <v>0</v>
      </c>
      <c r="CV61" s="340">
        <f t="shared" ref="CV61:CV96" si="111">IF(AI61="Yes",1,0)</f>
        <v>0</v>
      </c>
      <c r="CW61" s="340">
        <f t="shared" ref="CW61:CW96" si="112">IF(AJ61="Yes",1,0)</f>
        <v>0</v>
      </c>
      <c r="CX61" s="340">
        <f t="shared" ref="CX61:CX96" si="113">IF(AK61="Yes",1,0)</f>
        <v>0</v>
      </c>
      <c r="CY61" s="340">
        <f t="shared" ref="CY61:CY96" si="114">IF(AL61="Yes",1,0)</f>
        <v>0</v>
      </c>
      <c r="CZ61" s="386"/>
      <c r="DA61" s="357"/>
      <c r="DB61" s="364" cm="1">
        <f t="array" ref="DB61">SUMPRODUCT(BY61:CB61*BY$8:CB$8)+SUMPRODUCT(CC61:CE61,CC$8:CE$8)*$BX61*5280+SUMPRODUCT(CF61:CL61,CF$8:CL$8)+SUMPRODUCT(CM61:CQ61,CM$8:CQ$8)*$BX61*5280+SUMPRODUCT(CR61:CY61,CR$8:CY$8)+CZ61</f>
        <v>0</v>
      </c>
    </row>
    <row r="62" spans="1:106" ht="69.95" customHeight="1" x14ac:dyDescent="0.3">
      <c r="A62" s="399" t="s">
        <v>383</v>
      </c>
      <c r="B62" s="403">
        <f t="shared" si="28"/>
        <v>49</v>
      </c>
      <c r="C62" s="404" t="s">
        <v>384</v>
      </c>
      <c r="D62" s="227" t="s">
        <v>385</v>
      </c>
      <c r="E62" s="228" t="s">
        <v>167</v>
      </c>
      <c r="F62" s="401" t="s">
        <v>386</v>
      </c>
      <c r="G62" s="409" t="s">
        <v>387</v>
      </c>
      <c r="H62" s="376" t="s">
        <v>145</v>
      </c>
      <c r="I62" s="376" t="s">
        <v>137</v>
      </c>
      <c r="J62" s="376" t="s">
        <v>137</v>
      </c>
      <c r="K62" s="376" t="s">
        <v>137</v>
      </c>
      <c r="L62" s="376" t="s">
        <v>137</v>
      </c>
      <c r="M62" s="376" t="s">
        <v>137</v>
      </c>
      <c r="N62" s="376" t="s">
        <v>137</v>
      </c>
      <c r="O62" s="376" t="s">
        <v>137</v>
      </c>
      <c r="P62" s="376" t="s">
        <v>137</v>
      </c>
      <c r="Q62" s="376" t="s">
        <v>137</v>
      </c>
      <c r="R62" s="376" t="s">
        <v>137</v>
      </c>
      <c r="S62" s="376" t="s">
        <v>145</v>
      </c>
      <c r="T62" s="376" t="s">
        <v>137</v>
      </c>
      <c r="U62" s="376" t="s">
        <v>137</v>
      </c>
      <c r="V62" s="376" t="s">
        <v>137</v>
      </c>
      <c r="W62" s="376" t="s">
        <v>137</v>
      </c>
      <c r="X62" s="376" t="s">
        <v>137</v>
      </c>
      <c r="Y62" s="376" t="s">
        <v>137</v>
      </c>
      <c r="Z62" s="376" t="s">
        <v>145</v>
      </c>
      <c r="AA62" s="376" t="s">
        <v>137</v>
      </c>
      <c r="AB62" s="376" t="s">
        <v>137</v>
      </c>
      <c r="AC62" s="376" t="s">
        <v>137</v>
      </c>
      <c r="AD62" s="376" t="s">
        <v>137</v>
      </c>
      <c r="AE62" s="376" t="s">
        <v>137</v>
      </c>
      <c r="AF62" s="376" t="s">
        <v>137</v>
      </c>
      <c r="AG62" s="376" t="s">
        <v>137</v>
      </c>
      <c r="AH62" s="376" t="s">
        <v>137</v>
      </c>
      <c r="AI62" s="376" t="s">
        <v>137</v>
      </c>
      <c r="AJ62" s="376" t="s">
        <v>137</v>
      </c>
      <c r="AK62" s="376" t="s">
        <v>137</v>
      </c>
      <c r="AL62" s="374" t="s">
        <v>137</v>
      </c>
      <c r="AM62" s="376" t="s">
        <v>145</v>
      </c>
      <c r="AN62" s="376" t="s">
        <v>137</v>
      </c>
      <c r="AO62" s="376" t="s">
        <v>137</v>
      </c>
      <c r="AP62" s="376" t="s">
        <v>137</v>
      </c>
      <c r="AQ62" s="376" t="s">
        <v>137</v>
      </c>
      <c r="AR62" s="376" t="s">
        <v>145</v>
      </c>
      <c r="AS62" s="376" t="s">
        <v>137</v>
      </c>
      <c r="AT62" s="376" t="s">
        <v>145</v>
      </c>
      <c r="AU62" s="376" t="s">
        <v>145</v>
      </c>
      <c r="AV62" s="377" t="s">
        <v>146</v>
      </c>
      <c r="AW62" s="378" t="s">
        <v>362</v>
      </c>
      <c r="AX62" s="379"/>
      <c r="AY62" s="380">
        <v>36</v>
      </c>
      <c r="AZ62" s="34"/>
      <c r="BA62" s="339"/>
      <c r="BB62" s="368"/>
      <c r="BC62" s="372" t="s">
        <v>436</v>
      </c>
      <c r="BD62" s="371"/>
      <c r="BE62" s="372" t="s">
        <v>419</v>
      </c>
      <c r="BF62" s="371"/>
      <c r="BG62" s="372" t="s">
        <v>428</v>
      </c>
      <c r="BH62" s="371"/>
      <c r="BI62" s="372" t="s">
        <v>433</v>
      </c>
      <c r="BJ62" s="371"/>
      <c r="BK62" s="372" t="s">
        <v>434</v>
      </c>
      <c r="BL62" s="373"/>
      <c r="BM62" s="34"/>
      <c r="BN62" s="34">
        <f>INDEX('Point System'!$C$1:$C$42,MATCH(BC62,'Point System'!$A$1:$A$42,0))</f>
        <v>8</v>
      </c>
      <c r="BO62" s="34">
        <f>INDEX('Point System'!$C$1:$C$42,MATCH(BE62,'Point System'!$A$1:$A$42,0))</f>
        <v>7</v>
      </c>
      <c r="BP62" s="34">
        <f>INDEX('Point System'!$C$1:$C$42,MATCH(BG62,'Point System'!$A$1:$A$42,0))</f>
        <v>1</v>
      </c>
      <c r="BQ62" s="34">
        <f>INDEX('Point System'!$C$1:$C$42,MATCH(BI62,'Point System'!$A$1:$A$42,0))</f>
        <v>2</v>
      </c>
      <c r="BR62" s="34">
        <f>INDEX('Point System'!$C$1:$C$42,MATCH(BK62,'Point System'!$A$1:$A$42,0))</f>
        <v>1</v>
      </c>
      <c r="BS62" s="34">
        <f>SUM(BN62:BR62)</f>
        <v>19</v>
      </c>
      <c r="BT62" s="34">
        <v>19</v>
      </c>
      <c r="BU62" s="34"/>
      <c r="BV62" s="339"/>
      <c r="BW62" s="368"/>
      <c r="BX62" s="366">
        <v>4.5</v>
      </c>
      <c r="BY62" s="340">
        <f t="shared" ref="BY62:CN62" si="115">IF(L62="Yes",1,0)</f>
        <v>0</v>
      </c>
      <c r="BZ62" s="340">
        <f t="shared" si="115"/>
        <v>0</v>
      </c>
      <c r="CA62" s="340">
        <f t="shared" si="115"/>
        <v>0</v>
      </c>
      <c r="CB62" s="340">
        <f t="shared" si="115"/>
        <v>0</v>
      </c>
      <c r="CC62" s="340">
        <f t="shared" si="115"/>
        <v>0</v>
      </c>
      <c r="CD62" s="340">
        <f t="shared" si="115"/>
        <v>0</v>
      </c>
      <c r="CE62" s="340">
        <f t="shared" si="115"/>
        <v>0</v>
      </c>
      <c r="CF62" s="340">
        <f t="shared" si="115"/>
        <v>1</v>
      </c>
      <c r="CG62" s="340">
        <f t="shared" si="115"/>
        <v>0</v>
      </c>
      <c r="CH62" s="340">
        <f t="shared" si="115"/>
        <v>0</v>
      </c>
      <c r="CI62" s="340">
        <f t="shared" si="115"/>
        <v>0</v>
      </c>
      <c r="CJ62" s="340">
        <f t="shared" si="115"/>
        <v>0</v>
      </c>
      <c r="CK62" s="340">
        <f t="shared" si="115"/>
        <v>0</v>
      </c>
      <c r="CL62" s="340">
        <f t="shared" si="115"/>
        <v>0</v>
      </c>
      <c r="CM62" s="340">
        <f t="shared" si="115"/>
        <v>1</v>
      </c>
      <c r="CN62" s="340">
        <f t="shared" si="115"/>
        <v>0</v>
      </c>
      <c r="CO62" s="340">
        <f>IF(AB62="Yes",2,0)</f>
        <v>0</v>
      </c>
      <c r="CP62" s="340">
        <f t="shared" ref="CP62:CY62" si="116">IF(AC62="Yes",1,0)</f>
        <v>0</v>
      </c>
      <c r="CQ62" s="340">
        <f t="shared" si="116"/>
        <v>0</v>
      </c>
      <c r="CR62" s="340">
        <f t="shared" si="116"/>
        <v>0</v>
      </c>
      <c r="CS62" s="340">
        <f t="shared" si="116"/>
        <v>0</v>
      </c>
      <c r="CT62" s="340">
        <f t="shared" si="116"/>
        <v>0</v>
      </c>
      <c r="CU62" s="340">
        <f t="shared" si="116"/>
        <v>0</v>
      </c>
      <c r="CV62" s="340">
        <f t="shared" si="116"/>
        <v>0</v>
      </c>
      <c r="CW62" s="340">
        <f t="shared" si="116"/>
        <v>0</v>
      </c>
      <c r="CX62" s="340">
        <f t="shared" si="116"/>
        <v>0</v>
      </c>
      <c r="CY62" s="340">
        <f t="shared" si="116"/>
        <v>0</v>
      </c>
      <c r="CZ62" s="386"/>
      <c r="DA62" s="357"/>
      <c r="DB62" s="364" cm="1">
        <f t="array" ref="DB62">SUMPRODUCT(BY62:CB62*BY$8:CB$8)+SUMPRODUCT(CC62:CE62,CC$8:CE$8)*$BX62*5280+SUMPRODUCT(CF62:CL62,CF$8:CL$8)+SUMPRODUCT(CM62:CQ62,CM$8:CQ$8)*$BX62*5280+SUMPRODUCT(CR62:CY62,CR$8:CY$8)+CZ62</f>
        <v>4989600</v>
      </c>
    </row>
    <row r="63" spans="1:106" ht="69.95" customHeight="1" x14ac:dyDescent="0.3">
      <c r="A63" s="399" t="s">
        <v>388</v>
      </c>
      <c r="B63" s="403">
        <f t="shared" si="28"/>
        <v>50</v>
      </c>
      <c r="C63" s="404" t="s">
        <v>450</v>
      </c>
      <c r="D63" s="227" t="s">
        <v>389</v>
      </c>
      <c r="E63" s="228" t="s">
        <v>132</v>
      </c>
      <c r="F63" s="405" t="s">
        <v>390</v>
      </c>
      <c r="G63" s="409" t="s">
        <v>391</v>
      </c>
      <c r="H63" s="376" t="s">
        <v>145</v>
      </c>
      <c r="I63" s="376" t="s">
        <v>137</v>
      </c>
      <c r="J63" s="376" t="s">
        <v>137</v>
      </c>
      <c r="K63" s="376" t="s">
        <v>137</v>
      </c>
      <c r="L63" s="376" t="s">
        <v>137</v>
      </c>
      <c r="M63" s="376" t="s">
        <v>137</v>
      </c>
      <c r="N63" s="376" t="s">
        <v>137</v>
      </c>
      <c r="O63" s="376" t="s">
        <v>137</v>
      </c>
      <c r="P63" s="376" t="s">
        <v>137</v>
      </c>
      <c r="Q63" s="376" t="s">
        <v>137</v>
      </c>
      <c r="R63" s="376" t="s">
        <v>137</v>
      </c>
      <c r="S63" s="376" t="s">
        <v>145</v>
      </c>
      <c r="T63" s="376" t="s">
        <v>137</v>
      </c>
      <c r="U63" s="376" t="s">
        <v>137</v>
      </c>
      <c r="V63" s="376" t="s">
        <v>137</v>
      </c>
      <c r="W63" s="376" t="s">
        <v>137</v>
      </c>
      <c r="X63" s="376" t="s">
        <v>137</v>
      </c>
      <c r="Y63" s="376" t="s">
        <v>137</v>
      </c>
      <c r="Z63" s="376" t="s">
        <v>145</v>
      </c>
      <c r="AA63" s="376" t="s">
        <v>137</v>
      </c>
      <c r="AB63" s="376" t="s">
        <v>137</v>
      </c>
      <c r="AC63" s="376" t="s">
        <v>137</v>
      </c>
      <c r="AD63" s="376" t="s">
        <v>137</v>
      </c>
      <c r="AE63" s="376" t="s">
        <v>137</v>
      </c>
      <c r="AF63" s="376" t="s">
        <v>137</v>
      </c>
      <c r="AG63" s="376" t="s">
        <v>137</v>
      </c>
      <c r="AH63" s="376" t="s">
        <v>137</v>
      </c>
      <c r="AI63" s="376" t="s">
        <v>137</v>
      </c>
      <c r="AJ63" s="376" t="s">
        <v>137</v>
      </c>
      <c r="AK63" s="376" t="s">
        <v>137</v>
      </c>
      <c r="AL63" s="374" t="s">
        <v>137</v>
      </c>
      <c r="AM63" s="376" t="s">
        <v>145</v>
      </c>
      <c r="AN63" s="376" t="s">
        <v>137</v>
      </c>
      <c r="AO63" s="376" t="s">
        <v>137</v>
      </c>
      <c r="AP63" s="376" t="s">
        <v>137</v>
      </c>
      <c r="AQ63" s="376" t="s">
        <v>137</v>
      </c>
      <c r="AR63" s="376" t="s">
        <v>137</v>
      </c>
      <c r="AS63" s="376" t="s">
        <v>137</v>
      </c>
      <c r="AT63" s="376" t="s">
        <v>145</v>
      </c>
      <c r="AU63" s="376" t="s">
        <v>145</v>
      </c>
      <c r="AV63" s="377" t="s">
        <v>146</v>
      </c>
      <c r="AW63" s="378" t="s">
        <v>362</v>
      </c>
      <c r="AX63" s="379"/>
      <c r="AY63" s="380">
        <v>24</v>
      </c>
      <c r="AZ63" s="34"/>
      <c r="BA63" s="339"/>
      <c r="BB63" s="368"/>
      <c r="BC63" s="372" t="s">
        <v>436</v>
      </c>
      <c r="BD63" s="371"/>
      <c r="BE63" s="372" t="s">
        <v>419</v>
      </c>
      <c r="BF63" s="371"/>
      <c r="BG63" s="372" t="s">
        <v>428</v>
      </c>
      <c r="BH63" s="371"/>
      <c r="BI63" s="372" t="s">
        <v>433</v>
      </c>
      <c r="BJ63" s="371"/>
      <c r="BK63" s="372" t="s">
        <v>434</v>
      </c>
      <c r="BL63" s="373"/>
      <c r="BM63" s="34"/>
      <c r="BN63" s="34">
        <f>INDEX('Point System'!$C$1:$C$42,MATCH(BC63,'Point System'!$A$1:$A$42,0))</f>
        <v>8</v>
      </c>
      <c r="BO63" s="34">
        <f>INDEX('Point System'!$C$1:$C$42,MATCH(BE63,'Point System'!$A$1:$A$42,0))</f>
        <v>7</v>
      </c>
      <c r="BP63" s="34">
        <f>INDEX('Point System'!$C$1:$C$42,MATCH(BG63,'Point System'!$A$1:$A$42,0))</f>
        <v>1</v>
      </c>
      <c r="BQ63" s="34">
        <f>INDEX('Point System'!$C$1:$C$42,MATCH(BI63,'Point System'!$A$1:$A$42,0))</f>
        <v>2</v>
      </c>
      <c r="BR63" s="34">
        <f>INDEX('Point System'!$C$1:$C$42,MATCH(BK63,'Point System'!$A$1:$A$42,0))</f>
        <v>1</v>
      </c>
      <c r="BS63" s="34">
        <f>SUM(BN63:BR63)</f>
        <v>19</v>
      </c>
      <c r="BT63" s="34">
        <v>19</v>
      </c>
      <c r="BU63" s="34"/>
      <c r="BV63" s="339"/>
      <c r="BW63" s="368"/>
      <c r="BX63" s="366">
        <v>6</v>
      </c>
      <c r="BY63" s="340" t="e">
        <f>IF(#REF!="Yes",1,0)</f>
        <v>#REF!</v>
      </c>
      <c r="BZ63" s="340" t="e">
        <f>IF(#REF!="Yes",1,0)</f>
        <v>#REF!</v>
      </c>
      <c r="CA63" s="340" t="e">
        <f>IF(#REF!="Yes",1,0)</f>
        <v>#REF!</v>
      </c>
      <c r="CB63" s="340" t="e">
        <f>IF(#REF!="Yes",1,0)</f>
        <v>#REF!</v>
      </c>
      <c r="CC63" s="340" t="e">
        <f>IF(#REF!="Yes",1,0)</f>
        <v>#REF!</v>
      </c>
      <c r="CD63" s="340" t="e">
        <f>IF(#REF!="Yes",1,0)</f>
        <v>#REF!</v>
      </c>
      <c r="CE63" s="340" t="e">
        <f>IF(#REF!="Yes",1,0)</f>
        <v>#REF!</v>
      </c>
      <c r="CF63" s="340" t="e">
        <f>IF(#REF!="Yes",1,0)</f>
        <v>#REF!</v>
      </c>
      <c r="CG63" s="340" t="e">
        <f>IF(#REF!="Yes",1,0)</f>
        <v>#REF!</v>
      </c>
      <c r="CH63" s="340" t="e">
        <f>IF(#REF!="Yes",1,0)</f>
        <v>#REF!</v>
      </c>
      <c r="CI63" s="340" t="e">
        <f>IF(#REF!="Yes",1,0)</f>
        <v>#REF!</v>
      </c>
      <c r="CJ63" s="340" t="e">
        <f>IF(#REF!="Yes",1,0)</f>
        <v>#REF!</v>
      </c>
      <c r="CK63" s="340" t="e">
        <f>IF(#REF!="Yes",1,0)</f>
        <v>#REF!</v>
      </c>
      <c r="CL63" s="340" t="e">
        <f>IF(#REF!="Yes",1,0)</f>
        <v>#REF!</v>
      </c>
      <c r="CM63" s="340" t="e">
        <f>IF(#REF!="Yes",1,0)</f>
        <v>#REF!</v>
      </c>
      <c r="CN63" s="340" t="e">
        <f>IF(#REF!="Yes",1,0)</f>
        <v>#REF!</v>
      </c>
      <c r="CO63" s="340" t="e">
        <f>IF(#REF!="Yes",2,0)</f>
        <v>#REF!</v>
      </c>
      <c r="CP63" s="340" t="e">
        <f>IF(#REF!="Yes",1,0)</f>
        <v>#REF!</v>
      </c>
      <c r="CQ63" s="340" t="e">
        <f>IF(#REF!="Yes",1,0)</f>
        <v>#REF!</v>
      </c>
      <c r="CR63" s="340" t="e">
        <f>IF(#REF!="Yes",1,0)</f>
        <v>#REF!</v>
      </c>
      <c r="CS63" s="340" t="e">
        <f>IF(#REF!="Yes",1,0)</f>
        <v>#REF!</v>
      </c>
      <c r="CT63" s="340" t="e">
        <f>IF(#REF!="Yes",1,0)</f>
        <v>#REF!</v>
      </c>
      <c r="CU63" s="340" t="e">
        <f>IF(#REF!="Yes",1,0)</f>
        <v>#REF!</v>
      </c>
      <c r="CV63" s="340" t="e">
        <f>IF(#REF!="Yes",1,0)</f>
        <v>#REF!</v>
      </c>
      <c r="CW63" s="340" t="e">
        <f>IF(#REF!="Yes",1,0)</f>
        <v>#REF!</v>
      </c>
      <c r="CX63" s="340" t="e">
        <f>IF(#REF!="Yes",1,0)</f>
        <v>#REF!</v>
      </c>
      <c r="CY63" s="340" t="e">
        <f>IF(#REF!="Yes",1,0)</f>
        <v>#REF!</v>
      </c>
      <c r="CZ63" s="386"/>
      <c r="DA63" s="357"/>
      <c r="DB63" s="364" t="e" cm="1">
        <f t="array" ref="DB63">SUMPRODUCT(BY63:CB63*BY$8:CB$8)+SUMPRODUCT(CC63:CE63,CC$8:CE$8)*$BX63*5280+SUMPRODUCT(CF63:CL63,CF$8:CL$8)+SUMPRODUCT(CM63:CQ63,CM$8:CQ$8)*$BX63*5280+SUMPRODUCT(CR63:CY63,CR$8:CY$8)+CZ63</f>
        <v>#REF!</v>
      </c>
    </row>
    <row r="64" spans="1:106" ht="69.95" customHeight="1" x14ac:dyDescent="0.3">
      <c r="A64" s="398"/>
      <c r="B64" s="403">
        <f t="shared" si="28"/>
        <v>51</v>
      </c>
      <c r="C64" s="226"/>
      <c r="D64" s="227"/>
      <c r="E64" s="228"/>
      <c r="F64" s="227"/>
      <c r="G64" s="229"/>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376"/>
      <c r="AJ64" s="376"/>
      <c r="AK64" s="376"/>
      <c r="AL64" s="376"/>
      <c r="AM64" s="376"/>
      <c r="AN64" s="376"/>
      <c r="AO64" s="376"/>
      <c r="AP64" s="376"/>
      <c r="AQ64" s="376"/>
      <c r="AR64" s="376"/>
      <c r="AS64" s="376"/>
      <c r="AT64" s="376"/>
      <c r="AU64" s="376"/>
      <c r="AV64" s="377"/>
      <c r="AW64" s="378"/>
      <c r="AX64" s="379"/>
      <c r="AY64" s="380"/>
      <c r="BC64" s="372"/>
      <c r="BD64" s="371"/>
      <c r="BE64" s="372"/>
      <c r="BF64" s="371"/>
      <c r="BG64" s="372"/>
      <c r="BH64" s="371"/>
      <c r="BI64" s="372"/>
      <c r="BJ64" s="371"/>
      <c r="BK64" s="372"/>
      <c r="BL64" s="373"/>
      <c r="BM64" s="34"/>
      <c r="BN64" s="34" t="e">
        <f>INDEX('Point System'!$C$1:$C$42,MATCH(BC64,'Point System'!$A$1:$A$42,0))</f>
        <v>#N/A</v>
      </c>
      <c r="BO64" s="34" t="e">
        <f>INDEX('Point System'!$C$1:$C$42,MATCH(BE64,'Point System'!$A$1:$A$42,0))</f>
        <v>#N/A</v>
      </c>
      <c r="BP64" s="34" t="e">
        <f>INDEX('Point System'!$C$1:$C$42,MATCH(BG64,'Point System'!$A$1:$A$42,0))</f>
        <v>#N/A</v>
      </c>
      <c r="BQ64" s="34" t="e">
        <f>INDEX('Point System'!$C$1:$C$42,MATCH(BI64,'Point System'!$A$1:$A$42,0))</f>
        <v>#N/A</v>
      </c>
      <c r="BR64" s="34" t="e">
        <f>INDEX('Point System'!$C$1:$C$42,MATCH(BK64,'Point System'!$A$1:$A$42,0))</f>
        <v>#N/A</v>
      </c>
      <c r="BS64" s="34" t="e">
        <f>SUM(BN$14:BR64)</f>
        <v>#N/A</v>
      </c>
      <c r="BT64" s="34"/>
      <c r="BU64" s="34"/>
      <c r="BV64" s="339"/>
      <c r="BW64" s="368"/>
      <c r="BX64" s="366">
        <v>0.5</v>
      </c>
      <c r="BY64" s="340">
        <f t="shared" si="88"/>
        <v>0</v>
      </c>
      <c r="BZ64" s="340">
        <f t="shared" si="89"/>
        <v>0</v>
      </c>
      <c r="CA64" s="340">
        <f t="shared" si="90"/>
        <v>0</v>
      </c>
      <c r="CB64" s="340">
        <f t="shared" si="91"/>
        <v>0</v>
      </c>
      <c r="CC64" s="340">
        <f t="shared" si="92"/>
        <v>0</v>
      </c>
      <c r="CD64" s="340">
        <f t="shared" si="93"/>
        <v>0</v>
      </c>
      <c r="CE64" s="340">
        <f t="shared" si="94"/>
        <v>0</v>
      </c>
      <c r="CF64" s="340">
        <f t="shared" si="95"/>
        <v>0</v>
      </c>
      <c r="CG64" s="340">
        <f t="shared" si="96"/>
        <v>0</v>
      </c>
      <c r="CH64" s="340">
        <f t="shared" si="97"/>
        <v>0</v>
      </c>
      <c r="CI64" s="340">
        <f t="shared" si="98"/>
        <v>0</v>
      </c>
      <c r="CJ64" s="340">
        <f t="shared" si="99"/>
        <v>0</v>
      </c>
      <c r="CK64" s="340">
        <f t="shared" si="100"/>
        <v>0</v>
      </c>
      <c r="CL64" s="340">
        <f t="shared" si="101"/>
        <v>0</v>
      </c>
      <c r="CM64" s="340">
        <f t="shared" si="102"/>
        <v>0</v>
      </c>
      <c r="CN64" s="340">
        <f t="shared" si="103"/>
        <v>0</v>
      </c>
      <c r="CO64" s="340">
        <f t="shared" si="104"/>
        <v>0</v>
      </c>
      <c r="CP64" s="340">
        <f t="shared" si="105"/>
        <v>0</v>
      </c>
      <c r="CQ64" s="340">
        <f t="shared" si="106"/>
        <v>0</v>
      </c>
      <c r="CR64" s="340">
        <f t="shared" si="107"/>
        <v>0</v>
      </c>
      <c r="CS64" s="340">
        <f t="shared" si="108"/>
        <v>0</v>
      </c>
      <c r="CT64" s="340">
        <f t="shared" si="109"/>
        <v>0</v>
      </c>
      <c r="CU64" s="340">
        <f t="shared" si="110"/>
        <v>0</v>
      </c>
      <c r="CV64" s="340">
        <f t="shared" si="111"/>
        <v>0</v>
      </c>
      <c r="CW64" s="340">
        <f t="shared" si="112"/>
        <v>0</v>
      </c>
      <c r="CX64" s="340">
        <f t="shared" si="113"/>
        <v>0</v>
      </c>
      <c r="CY64" s="340">
        <f t="shared" si="114"/>
        <v>0</v>
      </c>
      <c r="CZ64" s="386"/>
      <c r="DA64" s="357"/>
      <c r="DB64" s="364" cm="1">
        <f t="array" ref="DB64">SUMPRODUCT(BY64:CB64*BY$8:CB$8)+SUMPRODUCT(CC64:CE64,CC$8:CE$8)*$BX64*5280+SUMPRODUCT(CF64:CL64,CF$8:CL$8)+SUMPRODUCT(CM64:CQ64,CM$8:CQ$8)*$BX64*5280+SUMPRODUCT(CR64:CY64,CR$8:CY$8)+CZ64</f>
        <v>0</v>
      </c>
    </row>
    <row r="65" spans="1:106" ht="69.95" customHeight="1" x14ac:dyDescent="0.3">
      <c r="A65" s="397"/>
      <c r="B65" s="403">
        <f t="shared" ref="B65:B79" si="117">B64+1</f>
        <v>52</v>
      </c>
      <c r="C65" s="226"/>
      <c r="D65" s="227"/>
      <c r="E65" s="228"/>
      <c r="F65" s="227"/>
      <c r="G65" s="229"/>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376"/>
      <c r="AF65" s="376"/>
      <c r="AG65" s="376"/>
      <c r="AH65" s="376"/>
      <c r="AI65" s="376"/>
      <c r="AJ65" s="376"/>
      <c r="AK65" s="376"/>
      <c r="AL65" s="376"/>
      <c r="AM65" s="376"/>
      <c r="AN65" s="376"/>
      <c r="AO65" s="376"/>
      <c r="AP65" s="376"/>
      <c r="AQ65" s="376"/>
      <c r="AR65" s="376"/>
      <c r="AS65" s="376"/>
      <c r="AT65" s="376"/>
      <c r="AU65" s="376"/>
      <c r="AV65" s="377"/>
      <c r="AW65" s="378"/>
      <c r="AX65" s="379"/>
      <c r="AY65" s="380"/>
      <c r="BC65" s="372"/>
      <c r="BD65" s="371"/>
      <c r="BE65" s="372"/>
      <c r="BF65" s="371"/>
      <c r="BG65" s="372"/>
      <c r="BH65" s="371"/>
      <c r="BI65" s="372"/>
      <c r="BJ65" s="371"/>
      <c r="BK65" s="372"/>
      <c r="BL65" s="373"/>
      <c r="BM65" s="34"/>
      <c r="BN65" s="34" t="e">
        <f>INDEX('Point System'!$C$1:$C$42,MATCH(BC65,'Point System'!$A$1:$A$42,0))</f>
        <v>#N/A</v>
      </c>
      <c r="BO65" s="34" t="e">
        <f>INDEX('Point System'!$C$1:$C$42,MATCH(BE65,'Point System'!$A$1:$A$42,0))</f>
        <v>#N/A</v>
      </c>
      <c r="BP65" s="34" t="e">
        <f>INDEX('Point System'!$C$1:$C$42,MATCH(BG65,'Point System'!$A$1:$A$42,0))</f>
        <v>#N/A</v>
      </c>
      <c r="BQ65" s="34" t="e">
        <f>INDEX('Point System'!$C$1:$C$42,MATCH(BI65,'Point System'!$A$1:$A$42,0))</f>
        <v>#N/A</v>
      </c>
      <c r="BR65" s="34" t="e">
        <f>INDEX('Point System'!$C$1:$C$42,MATCH(BK65,'Point System'!$A$1:$A$42,0))</f>
        <v>#N/A</v>
      </c>
      <c r="BS65" s="34" t="e">
        <f>SUM(BN$14:BR65)</f>
        <v>#N/A</v>
      </c>
      <c r="BT65" s="34"/>
      <c r="BU65" s="34"/>
      <c r="BV65" s="339"/>
      <c r="BW65" s="368"/>
      <c r="BX65" s="366">
        <v>0.5</v>
      </c>
      <c r="BY65" s="340">
        <f t="shared" si="88"/>
        <v>0</v>
      </c>
      <c r="BZ65" s="340">
        <f t="shared" si="89"/>
        <v>0</v>
      </c>
      <c r="CA65" s="340">
        <f t="shared" si="90"/>
        <v>0</v>
      </c>
      <c r="CB65" s="340">
        <f t="shared" si="91"/>
        <v>0</v>
      </c>
      <c r="CC65" s="340">
        <f t="shared" si="92"/>
        <v>0</v>
      </c>
      <c r="CD65" s="340">
        <f t="shared" si="93"/>
        <v>0</v>
      </c>
      <c r="CE65" s="340">
        <f t="shared" si="94"/>
        <v>0</v>
      </c>
      <c r="CF65" s="340">
        <f t="shared" si="95"/>
        <v>0</v>
      </c>
      <c r="CG65" s="340">
        <f t="shared" si="96"/>
        <v>0</v>
      </c>
      <c r="CH65" s="340">
        <f t="shared" si="97"/>
        <v>0</v>
      </c>
      <c r="CI65" s="340">
        <f t="shared" si="98"/>
        <v>0</v>
      </c>
      <c r="CJ65" s="340">
        <f t="shared" si="99"/>
        <v>0</v>
      </c>
      <c r="CK65" s="340">
        <f t="shared" si="100"/>
        <v>0</v>
      </c>
      <c r="CL65" s="340">
        <f t="shared" si="101"/>
        <v>0</v>
      </c>
      <c r="CM65" s="340">
        <f t="shared" si="102"/>
        <v>0</v>
      </c>
      <c r="CN65" s="340">
        <f t="shared" si="103"/>
        <v>0</v>
      </c>
      <c r="CO65" s="340">
        <f t="shared" si="104"/>
        <v>0</v>
      </c>
      <c r="CP65" s="340">
        <f t="shared" si="105"/>
        <v>0</v>
      </c>
      <c r="CQ65" s="340">
        <f t="shared" si="106"/>
        <v>0</v>
      </c>
      <c r="CR65" s="340">
        <f t="shared" si="107"/>
        <v>0</v>
      </c>
      <c r="CS65" s="340">
        <f t="shared" si="108"/>
        <v>0</v>
      </c>
      <c r="CT65" s="340">
        <f t="shared" si="109"/>
        <v>0</v>
      </c>
      <c r="CU65" s="340">
        <f t="shared" si="110"/>
        <v>0</v>
      </c>
      <c r="CV65" s="340">
        <f t="shared" si="111"/>
        <v>0</v>
      </c>
      <c r="CW65" s="340">
        <f t="shared" si="112"/>
        <v>0</v>
      </c>
      <c r="CX65" s="340">
        <f t="shared" si="113"/>
        <v>0</v>
      </c>
      <c r="CY65" s="340">
        <f t="shared" si="114"/>
        <v>0</v>
      </c>
      <c r="CZ65" s="386"/>
      <c r="DA65" s="357"/>
      <c r="DB65" s="364" cm="1">
        <f t="array" ref="DB65">SUMPRODUCT(BY65:CB65*BY$8:CB$8)+SUMPRODUCT(CC65:CE65,CC$8:CE$8)*$BX65*5280+SUMPRODUCT(CF65:CL65,CF$8:CL$8)+SUMPRODUCT(CM65:CQ65,CM$8:CQ$8)*$BX65*5280+SUMPRODUCT(CR65:CY65,CR$8:CY$8)+CZ65</f>
        <v>0</v>
      </c>
    </row>
    <row r="66" spans="1:106" ht="69.95" customHeight="1" x14ac:dyDescent="0.3">
      <c r="A66" s="398"/>
      <c r="B66" s="403">
        <f t="shared" si="117"/>
        <v>53</v>
      </c>
      <c r="C66" s="226"/>
      <c r="D66" s="227"/>
      <c r="E66" s="228"/>
      <c r="F66" s="227"/>
      <c r="G66" s="229"/>
      <c r="H66" s="376"/>
      <c r="I66" s="376"/>
      <c r="J66" s="376"/>
      <c r="K66" s="376"/>
      <c r="L66" s="376"/>
      <c r="M66" s="376"/>
      <c r="N66" s="376"/>
      <c r="O66" s="376"/>
      <c r="P66" s="376"/>
      <c r="Q66" s="376"/>
      <c r="R66" s="376"/>
      <c r="S66" s="376"/>
      <c r="T66" s="376"/>
      <c r="U66" s="376"/>
      <c r="V66" s="376"/>
      <c r="W66" s="376"/>
      <c r="X66" s="376"/>
      <c r="Y66" s="376"/>
      <c r="Z66" s="376"/>
      <c r="AA66" s="376"/>
      <c r="AB66" s="376"/>
      <c r="AC66" s="376"/>
      <c r="AD66" s="376"/>
      <c r="AE66" s="376"/>
      <c r="AF66" s="376"/>
      <c r="AG66" s="376"/>
      <c r="AH66" s="376"/>
      <c r="AI66" s="376"/>
      <c r="AJ66" s="376"/>
      <c r="AK66" s="376"/>
      <c r="AL66" s="376"/>
      <c r="AM66" s="376"/>
      <c r="AN66" s="376"/>
      <c r="AO66" s="376"/>
      <c r="AP66" s="376"/>
      <c r="AQ66" s="376"/>
      <c r="AR66" s="376"/>
      <c r="AS66" s="376"/>
      <c r="AT66" s="376"/>
      <c r="AU66" s="376"/>
      <c r="AV66" s="377"/>
      <c r="AW66" s="378"/>
      <c r="AX66" s="379"/>
      <c r="AY66" s="380"/>
      <c r="BC66" s="372"/>
      <c r="BD66" s="371"/>
      <c r="BE66" s="372"/>
      <c r="BF66" s="371"/>
      <c r="BG66" s="372"/>
      <c r="BH66" s="371"/>
      <c r="BI66" s="372"/>
      <c r="BJ66" s="371"/>
      <c r="BK66" s="372"/>
      <c r="BL66" s="373"/>
      <c r="BM66" s="34"/>
      <c r="BN66" s="34" t="e">
        <f>INDEX('Point System'!$C$1:$C$42,MATCH(BC66,'Point System'!$A$1:$A$42,0))</f>
        <v>#N/A</v>
      </c>
      <c r="BO66" s="34" t="e">
        <f>INDEX('Point System'!$C$1:$C$42,MATCH(BE66,'Point System'!$A$1:$A$42,0))</f>
        <v>#N/A</v>
      </c>
      <c r="BP66" s="34" t="e">
        <f>INDEX('Point System'!$C$1:$C$42,MATCH(BG66,'Point System'!$A$1:$A$42,0))</f>
        <v>#N/A</v>
      </c>
      <c r="BQ66" s="34" t="e">
        <f>INDEX('Point System'!$C$1:$C$42,MATCH(BI66,'Point System'!$A$1:$A$42,0))</f>
        <v>#N/A</v>
      </c>
      <c r="BR66" s="34" t="e">
        <f>INDEX('Point System'!$C$1:$C$42,MATCH(BK66,'Point System'!$A$1:$A$42,0))</f>
        <v>#N/A</v>
      </c>
      <c r="BS66" s="34" t="e">
        <f>SUM(BN$14:BR66)</f>
        <v>#N/A</v>
      </c>
      <c r="BT66" s="34"/>
      <c r="BU66" s="34"/>
      <c r="BV66" s="339"/>
      <c r="BW66" s="368"/>
      <c r="BX66" s="366">
        <v>0.5</v>
      </c>
      <c r="BY66" s="340">
        <f t="shared" si="88"/>
        <v>0</v>
      </c>
      <c r="BZ66" s="340">
        <f t="shared" si="89"/>
        <v>0</v>
      </c>
      <c r="CA66" s="340">
        <f t="shared" si="90"/>
        <v>0</v>
      </c>
      <c r="CB66" s="340">
        <f t="shared" si="91"/>
        <v>0</v>
      </c>
      <c r="CC66" s="340">
        <f t="shared" si="92"/>
        <v>0</v>
      </c>
      <c r="CD66" s="340">
        <f t="shared" si="93"/>
        <v>0</v>
      </c>
      <c r="CE66" s="340">
        <f t="shared" si="94"/>
        <v>0</v>
      </c>
      <c r="CF66" s="340">
        <f t="shared" si="95"/>
        <v>0</v>
      </c>
      <c r="CG66" s="340">
        <f t="shared" si="96"/>
        <v>0</v>
      </c>
      <c r="CH66" s="340">
        <f t="shared" si="97"/>
        <v>0</v>
      </c>
      <c r="CI66" s="340">
        <f t="shared" si="98"/>
        <v>0</v>
      </c>
      <c r="CJ66" s="340">
        <f t="shared" si="99"/>
        <v>0</v>
      </c>
      <c r="CK66" s="340">
        <f t="shared" si="100"/>
        <v>0</v>
      </c>
      <c r="CL66" s="340">
        <f t="shared" si="101"/>
        <v>0</v>
      </c>
      <c r="CM66" s="340">
        <f t="shared" si="102"/>
        <v>0</v>
      </c>
      <c r="CN66" s="340">
        <f t="shared" si="103"/>
        <v>0</v>
      </c>
      <c r="CO66" s="340">
        <f t="shared" si="104"/>
        <v>0</v>
      </c>
      <c r="CP66" s="340">
        <f t="shared" si="105"/>
        <v>0</v>
      </c>
      <c r="CQ66" s="340">
        <f t="shared" si="106"/>
        <v>0</v>
      </c>
      <c r="CR66" s="340">
        <f t="shared" si="107"/>
        <v>0</v>
      </c>
      <c r="CS66" s="340">
        <f t="shared" si="108"/>
        <v>0</v>
      </c>
      <c r="CT66" s="340">
        <f t="shared" si="109"/>
        <v>0</v>
      </c>
      <c r="CU66" s="340">
        <f t="shared" si="110"/>
        <v>0</v>
      </c>
      <c r="CV66" s="340">
        <f t="shared" si="111"/>
        <v>0</v>
      </c>
      <c r="CW66" s="340">
        <f t="shared" si="112"/>
        <v>0</v>
      </c>
      <c r="CX66" s="340">
        <f t="shared" si="113"/>
        <v>0</v>
      </c>
      <c r="CY66" s="340">
        <f t="shared" si="114"/>
        <v>0</v>
      </c>
      <c r="CZ66" s="386"/>
      <c r="DA66" s="357"/>
      <c r="DB66" s="364" cm="1">
        <f t="array" ref="DB66">SUMPRODUCT(BY66:CB66*BY$8:CB$8)+SUMPRODUCT(CC66:CE66,CC$8:CE$8)*$BX66*5280+SUMPRODUCT(CF66:CL66,CF$8:CL$8)+SUMPRODUCT(CM66:CQ66,CM$8:CQ$8)*$BX66*5280+SUMPRODUCT(CR66:CY66,CR$8:CY$8)+CZ66</f>
        <v>0</v>
      </c>
    </row>
    <row r="67" spans="1:106" ht="69.95" customHeight="1" x14ac:dyDescent="0.3">
      <c r="A67" s="397"/>
      <c r="B67" s="403">
        <f t="shared" si="117"/>
        <v>54</v>
      </c>
      <c r="C67" s="226"/>
      <c r="D67" s="227"/>
      <c r="E67" s="228"/>
      <c r="F67" s="227"/>
      <c r="G67" s="229"/>
      <c r="H67" s="376"/>
      <c r="I67" s="376"/>
      <c r="J67" s="376"/>
      <c r="K67" s="376"/>
      <c r="L67" s="376"/>
      <c r="M67" s="376"/>
      <c r="N67" s="376"/>
      <c r="O67" s="376"/>
      <c r="P67" s="376"/>
      <c r="Q67" s="376"/>
      <c r="R67" s="376"/>
      <c r="S67" s="376"/>
      <c r="T67" s="376"/>
      <c r="U67" s="376"/>
      <c r="V67" s="376"/>
      <c r="W67" s="376"/>
      <c r="X67" s="376"/>
      <c r="Y67" s="376"/>
      <c r="Z67" s="376"/>
      <c r="AA67" s="376"/>
      <c r="AB67" s="376"/>
      <c r="AC67" s="376"/>
      <c r="AD67" s="376"/>
      <c r="AE67" s="376"/>
      <c r="AF67" s="376"/>
      <c r="AG67" s="376"/>
      <c r="AH67" s="376"/>
      <c r="AI67" s="376"/>
      <c r="AJ67" s="376"/>
      <c r="AK67" s="376"/>
      <c r="AL67" s="376"/>
      <c r="AM67" s="376"/>
      <c r="AN67" s="376"/>
      <c r="AO67" s="376"/>
      <c r="AP67" s="376"/>
      <c r="AQ67" s="376"/>
      <c r="AR67" s="376"/>
      <c r="AS67" s="376"/>
      <c r="AT67" s="376"/>
      <c r="AU67" s="376"/>
      <c r="AV67" s="377"/>
      <c r="AW67" s="378"/>
      <c r="AX67" s="379"/>
      <c r="AY67" s="380"/>
      <c r="BC67" s="372"/>
      <c r="BD67" s="371"/>
      <c r="BE67" s="372"/>
      <c r="BF67" s="371"/>
      <c r="BG67" s="372"/>
      <c r="BH67" s="371"/>
      <c r="BI67" s="372"/>
      <c r="BJ67" s="371"/>
      <c r="BK67" s="372"/>
      <c r="BL67" s="373"/>
      <c r="BM67" s="34"/>
      <c r="BN67" s="34" t="e">
        <f>INDEX('Point System'!$C$1:$C$42,MATCH(BC67,'Point System'!$A$1:$A$42,0))</f>
        <v>#N/A</v>
      </c>
      <c r="BO67" s="34" t="e">
        <f>INDEX('Point System'!$C$1:$C$42,MATCH(BE67,'Point System'!$A$1:$A$42,0))</f>
        <v>#N/A</v>
      </c>
      <c r="BP67" s="34" t="e">
        <f>INDEX('Point System'!$C$1:$C$42,MATCH(BG67,'Point System'!$A$1:$A$42,0))</f>
        <v>#N/A</v>
      </c>
      <c r="BQ67" s="34" t="e">
        <f>INDEX('Point System'!$C$1:$C$42,MATCH(BI67,'Point System'!$A$1:$A$42,0))</f>
        <v>#N/A</v>
      </c>
      <c r="BR67" s="34" t="e">
        <f>INDEX('Point System'!$C$1:$C$42,MATCH(BK67,'Point System'!$A$1:$A$42,0))</f>
        <v>#N/A</v>
      </c>
      <c r="BS67" s="34" t="e">
        <f>SUM(BN$14:BR67)</f>
        <v>#N/A</v>
      </c>
      <c r="BT67" s="34"/>
      <c r="BU67" s="34"/>
      <c r="BV67" s="339"/>
      <c r="BW67" s="368"/>
      <c r="BX67" s="366">
        <v>0.5</v>
      </c>
      <c r="BY67" s="340">
        <f t="shared" si="88"/>
        <v>0</v>
      </c>
      <c r="BZ67" s="340">
        <f t="shared" si="89"/>
        <v>0</v>
      </c>
      <c r="CA67" s="340">
        <f t="shared" si="90"/>
        <v>0</v>
      </c>
      <c r="CB67" s="340">
        <f t="shared" si="91"/>
        <v>0</v>
      </c>
      <c r="CC67" s="340">
        <f t="shared" si="92"/>
        <v>0</v>
      </c>
      <c r="CD67" s="340">
        <f t="shared" si="93"/>
        <v>0</v>
      </c>
      <c r="CE67" s="340">
        <f t="shared" si="94"/>
        <v>0</v>
      </c>
      <c r="CF67" s="340">
        <f t="shared" si="95"/>
        <v>0</v>
      </c>
      <c r="CG67" s="340">
        <f t="shared" si="96"/>
        <v>0</v>
      </c>
      <c r="CH67" s="340">
        <f t="shared" si="97"/>
        <v>0</v>
      </c>
      <c r="CI67" s="340">
        <f t="shared" si="98"/>
        <v>0</v>
      </c>
      <c r="CJ67" s="340">
        <f t="shared" si="99"/>
        <v>0</v>
      </c>
      <c r="CK67" s="340">
        <f t="shared" si="100"/>
        <v>0</v>
      </c>
      <c r="CL67" s="340">
        <f t="shared" si="101"/>
        <v>0</v>
      </c>
      <c r="CM67" s="340">
        <f t="shared" si="102"/>
        <v>0</v>
      </c>
      <c r="CN67" s="340">
        <f t="shared" si="103"/>
        <v>0</v>
      </c>
      <c r="CO67" s="340">
        <f t="shared" si="104"/>
        <v>0</v>
      </c>
      <c r="CP67" s="340">
        <f t="shared" si="105"/>
        <v>0</v>
      </c>
      <c r="CQ67" s="340">
        <f t="shared" si="106"/>
        <v>0</v>
      </c>
      <c r="CR67" s="340">
        <f t="shared" si="107"/>
        <v>0</v>
      </c>
      <c r="CS67" s="340">
        <f t="shared" si="108"/>
        <v>0</v>
      </c>
      <c r="CT67" s="340">
        <f t="shared" si="109"/>
        <v>0</v>
      </c>
      <c r="CU67" s="340">
        <f t="shared" si="110"/>
        <v>0</v>
      </c>
      <c r="CV67" s="340">
        <f t="shared" si="111"/>
        <v>0</v>
      </c>
      <c r="CW67" s="340">
        <f t="shared" si="112"/>
        <v>0</v>
      </c>
      <c r="CX67" s="340">
        <f t="shared" si="113"/>
        <v>0</v>
      </c>
      <c r="CY67" s="340">
        <f t="shared" si="114"/>
        <v>0</v>
      </c>
      <c r="CZ67" s="386"/>
      <c r="DA67" s="357"/>
      <c r="DB67" s="364" cm="1">
        <f t="array" ref="DB67">SUMPRODUCT(BY67:CB67*BY$8:CB$8)+SUMPRODUCT(CC67:CE67,CC$8:CE$8)*$BX67*5280+SUMPRODUCT(CF67:CL67,CF$8:CL$8)+SUMPRODUCT(CM67:CQ67,CM$8:CQ$8)*$BX67*5280+SUMPRODUCT(CR67:CY67,CR$8:CY$8)+CZ67</f>
        <v>0</v>
      </c>
    </row>
    <row r="68" spans="1:106" ht="69.95" customHeight="1" x14ac:dyDescent="0.3">
      <c r="A68" s="398"/>
      <c r="B68" s="403">
        <f t="shared" si="117"/>
        <v>55</v>
      </c>
      <c r="C68" s="226"/>
      <c r="D68" s="227"/>
      <c r="E68" s="228"/>
      <c r="F68" s="227"/>
      <c r="G68" s="229"/>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6"/>
      <c r="AR68" s="376"/>
      <c r="AS68" s="376"/>
      <c r="AT68" s="376"/>
      <c r="AU68" s="376"/>
      <c r="AV68" s="377"/>
      <c r="AW68" s="378"/>
      <c r="AX68" s="379"/>
      <c r="AY68" s="380"/>
      <c r="BC68" s="372"/>
      <c r="BD68" s="371"/>
      <c r="BE68" s="372"/>
      <c r="BF68" s="371"/>
      <c r="BG68" s="372"/>
      <c r="BH68" s="371"/>
      <c r="BI68" s="372"/>
      <c r="BJ68" s="371"/>
      <c r="BK68" s="372"/>
      <c r="BL68" s="373"/>
      <c r="BM68" s="34"/>
      <c r="BN68" s="34" t="e">
        <f>INDEX('Point System'!$C$1:$C$42,MATCH(BC68,'Point System'!$A$1:$A$42,0))</f>
        <v>#N/A</v>
      </c>
      <c r="BO68" s="34" t="e">
        <f>INDEX('Point System'!$C$1:$C$42,MATCH(BE68,'Point System'!$A$1:$A$42,0))</f>
        <v>#N/A</v>
      </c>
      <c r="BP68" s="34" t="e">
        <f>INDEX('Point System'!$C$1:$C$42,MATCH(BG68,'Point System'!$A$1:$A$42,0))</f>
        <v>#N/A</v>
      </c>
      <c r="BQ68" s="34" t="e">
        <f>INDEX('Point System'!$C$1:$C$42,MATCH(BI68,'Point System'!$A$1:$A$42,0))</f>
        <v>#N/A</v>
      </c>
      <c r="BR68" s="34" t="e">
        <f>INDEX('Point System'!$C$1:$C$42,MATCH(BK68,'Point System'!$A$1:$A$42,0))</f>
        <v>#N/A</v>
      </c>
      <c r="BS68" s="34" t="e">
        <f>SUM(BN$14:BR68)</f>
        <v>#N/A</v>
      </c>
      <c r="BT68" s="34"/>
      <c r="BU68" s="34"/>
      <c r="BV68" s="339"/>
      <c r="BW68" s="368"/>
      <c r="BX68" s="366">
        <v>0.5</v>
      </c>
      <c r="BY68" s="340">
        <f t="shared" si="88"/>
        <v>0</v>
      </c>
      <c r="BZ68" s="340">
        <f t="shared" si="89"/>
        <v>0</v>
      </c>
      <c r="CA68" s="340">
        <f t="shared" si="90"/>
        <v>0</v>
      </c>
      <c r="CB68" s="340">
        <f t="shared" si="91"/>
        <v>0</v>
      </c>
      <c r="CC68" s="340">
        <f t="shared" si="92"/>
        <v>0</v>
      </c>
      <c r="CD68" s="340">
        <f t="shared" si="93"/>
        <v>0</v>
      </c>
      <c r="CE68" s="340">
        <f t="shared" si="94"/>
        <v>0</v>
      </c>
      <c r="CF68" s="340">
        <f t="shared" si="95"/>
        <v>0</v>
      </c>
      <c r="CG68" s="340">
        <f t="shared" si="96"/>
        <v>0</v>
      </c>
      <c r="CH68" s="340">
        <f t="shared" si="97"/>
        <v>0</v>
      </c>
      <c r="CI68" s="340">
        <f t="shared" si="98"/>
        <v>0</v>
      </c>
      <c r="CJ68" s="340">
        <f t="shared" si="99"/>
        <v>0</v>
      </c>
      <c r="CK68" s="340">
        <f t="shared" si="100"/>
        <v>0</v>
      </c>
      <c r="CL68" s="340">
        <f t="shared" si="101"/>
        <v>0</v>
      </c>
      <c r="CM68" s="340">
        <f t="shared" si="102"/>
        <v>0</v>
      </c>
      <c r="CN68" s="340">
        <f t="shared" si="103"/>
        <v>0</v>
      </c>
      <c r="CO68" s="340">
        <f t="shared" si="104"/>
        <v>0</v>
      </c>
      <c r="CP68" s="340">
        <f t="shared" si="105"/>
        <v>0</v>
      </c>
      <c r="CQ68" s="340">
        <f t="shared" si="106"/>
        <v>0</v>
      </c>
      <c r="CR68" s="340">
        <f t="shared" si="107"/>
        <v>0</v>
      </c>
      <c r="CS68" s="340">
        <f t="shared" si="108"/>
        <v>0</v>
      </c>
      <c r="CT68" s="340">
        <f t="shared" si="109"/>
        <v>0</v>
      </c>
      <c r="CU68" s="340">
        <f t="shared" si="110"/>
        <v>0</v>
      </c>
      <c r="CV68" s="340">
        <f t="shared" si="111"/>
        <v>0</v>
      </c>
      <c r="CW68" s="340">
        <f t="shared" si="112"/>
        <v>0</v>
      </c>
      <c r="CX68" s="340">
        <f t="shared" si="113"/>
        <v>0</v>
      </c>
      <c r="CY68" s="340">
        <f t="shared" si="114"/>
        <v>0</v>
      </c>
      <c r="CZ68" s="386"/>
      <c r="DA68" s="357"/>
      <c r="DB68" s="364" cm="1">
        <f t="array" ref="DB68">SUMPRODUCT(BY68:CB68*BY$8:CB$8)+SUMPRODUCT(CC68:CE68,CC$8:CE$8)*$BX68*5280+SUMPRODUCT(CF68:CL68,CF$8:CL$8)+SUMPRODUCT(CM68:CQ68,CM$8:CQ$8)*$BX68*5280+SUMPRODUCT(CR68:CY68,CR$8:CY$8)+CZ68</f>
        <v>0</v>
      </c>
    </row>
    <row r="69" spans="1:106" ht="69.95" customHeight="1" x14ac:dyDescent="0.3">
      <c r="A69" s="397"/>
      <c r="B69" s="403">
        <f t="shared" si="117"/>
        <v>56</v>
      </c>
      <c r="C69" s="226"/>
      <c r="D69" s="227"/>
      <c r="E69" s="228"/>
      <c r="F69" s="227"/>
      <c r="G69" s="229"/>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7"/>
      <c r="AW69" s="378"/>
      <c r="AX69" s="379"/>
      <c r="AY69" s="380"/>
      <c r="BC69" s="372"/>
      <c r="BD69" s="371"/>
      <c r="BE69" s="372"/>
      <c r="BF69" s="371"/>
      <c r="BG69" s="372"/>
      <c r="BH69" s="371"/>
      <c r="BI69" s="372"/>
      <c r="BJ69" s="371"/>
      <c r="BK69" s="372"/>
      <c r="BL69" s="373"/>
      <c r="BM69" s="34"/>
      <c r="BN69" s="34" t="e">
        <f>INDEX('Point System'!$C$1:$C$42,MATCH(BC69,'Point System'!$A$1:$A$42,0))</f>
        <v>#N/A</v>
      </c>
      <c r="BO69" s="34" t="e">
        <f>INDEX('Point System'!$C$1:$C$42,MATCH(BE69,'Point System'!$A$1:$A$42,0))</f>
        <v>#N/A</v>
      </c>
      <c r="BP69" s="34" t="e">
        <f>INDEX('Point System'!$C$1:$C$42,MATCH(BG69,'Point System'!$A$1:$A$42,0))</f>
        <v>#N/A</v>
      </c>
      <c r="BQ69" s="34" t="e">
        <f>INDEX('Point System'!$C$1:$C$42,MATCH(BI69,'Point System'!$A$1:$A$42,0))</f>
        <v>#N/A</v>
      </c>
      <c r="BR69" s="34" t="e">
        <f>INDEX('Point System'!$C$1:$C$42,MATCH(BK69,'Point System'!$A$1:$A$42,0))</f>
        <v>#N/A</v>
      </c>
      <c r="BS69" s="34" t="e">
        <f>SUM(BN$14:BR69)</f>
        <v>#N/A</v>
      </c>
      <c r="BT69" s="34"/>
      <c r="BU69" s="34"/>
      <c r="BV69" s="339"/>
      <c r="BW69" s="368"/>
      <c r="BX69" s="366">
        <v>0.5</v>
      </c>
      <c r="BY69" s="340">
        <f t="shared" si="88"/>
        <v>0</v>
      </c>
      <c r="BZ69" s="340">
        <f t="shared" si="89"/>
        <v>0</v>
      </c>
      <c r="CA69" s="340">
        <f t="shared" si="90"/>
        <v>0</v>
      </c>
      <c r="CB69" s="340">
        <f t="shared" si="91"/>
        <v>0</v>
      </c>
      <c r="CC69" s="340">
        <f t="shared" si="92"/>
        <v>0</v>
      </c>
      <c r="CD69" s="340">
        <f t="shared" si="93"/>
        <v>0</v>
      </c>
      <c r="CE69" s="340">
        <f t="shared" si="94"/>
        <v>0</v>
      </c>
      <c r="CF69" s="340">
        <f t="shared" si="95"/>
        <v>0</v>
      </c>
      <c r="CG69" s="340">
        <f t="shared" si="96"/>
        <v>0</v>
      </c>
      <c r="CH69" s="340">
        <f t="shared" si="97"/>
        <v>0</v>
      </c>
      <c r="CI69" s="340">
        <f t="shared" si="98"/>
        <v>0</v>
      </c>
      <c r="CJ69" s="340">
        <f t="shared" si="99"/>
        <v>0</v>
      </c>
      <c r="CK69" s="340">
        <f t="shared" si="100"/>
        <v>0</v>
      </c>
      <c r="CL69" s="340">
        <f t="shared" si="101"/>
        <v>0</v>
      </c>
      <c r="CM69" s="340">
        <f t="shared" si="102"/>
        <v>0</v>
      </c>
      <c r="CN69" s="340">
        <f t="shared" si="103"/>
        <v>0</v>
      </c>
      <c r="CO69" s="340">
        <f t="shared" si="104"/>
        <v>0</v>
      </c>
      <c r="CP69" s="340">
        <f t="shared" si="105"/>
        <v>0</v>
      </c>
      <c r="CQ69" s="340">
        <f t="shared" si="106"/>
        <v>0</v>
      </c>
      <c r="CR69" s="340">
        <f t="shared" si="107"/>
        <v>0</v>
      </c>
      <c r="CS69" s="340">
        <f t="shared" si="108"/>
        <v>0</v>
      </c>
      <c r="CT69" s="340">
        <f t="shared" si="109"/>
        <v>0</v>
      </c>
      <c r="CU69" s="340">
        <f t="shared" si="110"/>
        <v>0</v>
      </c>
      <c r="CV69" s="340">
        <f t="shared" si="111"/>
        <v>0</v>
      </c>
      <c r="CW69" s="340">
        <f t="shared" si="112"/>
        <v>0</v>
      </c>
      <c r="CX69" s="340">
        <f t="shared" si="113"/>
        <v>0</v>
      </c>
      <c r="CY69" s="340">
        <f t="shared" si="114"/>
        <v>0</v>
      </c>
      <c r="CZ69" s="386"/>
      <c r="DA69" s="357"/>
      <c r="DB69" s="364" cm="1">
        <f t="array" ref="DB69">SUMPRODUCT(BY69:CB69*BY$8:CB$8)+SUMPRODUCT(CC69:CE69,CC$8:CE$8)*$BX69*5280+SUMPRODUCT(CF69:CL69,CF$8:CL$8)+SUMPRODUCT(CM69:CQ69,CM$8:CQ$8)*$BX69*5280+SUMPRODUCT(CR69:CY69,CR$8:CY$8)+CZ69</f>
        <v>0</v>
      </c>
    </row>
    <row r="70" spans="1:106" ht="69.95" customHeight="1" x14ac:dyDescent="0.3">
      <c r="A70" s="398"/>
      <c r="B70" s="403">
        <f t="shared" si="117"/>
        <v>57</v>
      </c>
      <c r="C70" s="226"/>
      <c r="D70" s="227"/>
      <c r="E70" s="228"/>
      <c r="F70" s="227"/>
      <c r="G70" s="229"/>
      <c r="H70" s="376"/>
      <c r="I70" s="376"/>
      <c r="J70" s="376"/>
      <c r="K70" s="376"/>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376"/>
      <c r="AI70" s="376"/>
      <c r="AJ70" s="376"/>
      <c r="AK70" s="376"/>
      <c r="AL70" s="376"/>
      <c r="AM70" s="376"/>
      <c r="AN70" s="376"/>
      <c r="AO70" s="376"/>
      <c r="AP70" s="376"/>
      <c r="AQ70" s="376"/>
      <c r="AR70" s="376"/>
      <c r="AS70" s="376"/>
      <c r="AT70" s="376"/>
      <c r="AU70" s="376"/>
      <c r="AV70" s="377"/>
      <c r="AW70" s="378"/>
      <c r="AX70" s="379"/>
      <c r="AY70" s="380"/>
      <c r="BC70" s="372"/>
      <c r="BD70" s="371"/>
      <c r="BE70" s="372"/>
      <c r="BF70" s="371"/>
      <c r="BG70" s="372"/>
      <c r="BH70" s="371"/>
      <c r="BI70" s="372"/>
      <c r="BJ70" s="371"/>
      <c r="BK70" s="372"/>
      <c r="BL70" s="373"/>
      <c r="BM70" s="34"/>
      <c r="BN70" s="34" t="e">
        <f>INDEX('Point System'!$C$1:$C$42,MATCH(BC70,'Point System'!$A$1:$A$42,0))</f>
        <v>#N/A</v>
      </c>
      <c r="BO70" s="34" t="e">
        <f>INDEX('Point System'!$C$1:$C$42,MATCH(BE70,'Point System'!$A$1:$A$42,0))</f>
        <v>#N/A</v>
      </c>
      <c r="BP70" s="34" t="e">
        <f>INDEX('Point System'!$C$1:$C$42,MATCH(BG70,'Point System'!$A$1:$A$42,0))</f>
        <v>#N/A</v>
      </c>
      <c r="BQ70" s="34" t="e">
        <f>INDEX('Point System'!$C$1:$C$42,MATCH(BI70,'Point System'!$A$1:$A$42,0))</f>
        <v>#N/A</v>
      </c>
      <c r="BR70" s="34" t="e">
        <f>INDEX('Point System'!$C$1:$C$42,MATCH(BK70,'Point System'!$A$1:$A$42,0))</f>
        <v>#N/A</v>
      </c>
      <c r="BS70" s="34" t="e">
        <f>SUM(BN$14:BR70)</f>
        <v>#N/A</v>
      </c>
      <c r="BT70" s="34"/>
      <c r="BU70" s="34"/>
      <c r="BV70" s="339"/>
      <c r="BW70" s="368"/>
      <c r="BX70" s="366">
        <v>0.5</v>
      </c>
      <c r="BY70" s="340">
        <f t="shared" si="88"/>
        <v>0</v>
      </c>
      <c r="BZ70" s="340">
        <f t="shared" si="89"/>
        <v>0</v>
      </c>
      <c r="CA70" s="340">
        <f t="shared" si="90"/>
        <v>0</v>
      </c>
      <c r="CB70" s="340">
        <f t="shared" si="91"/>
        <v>0</v>
      </c>
      <c r="CC70" s="340">
        <f t="shared" si="92"/>
        <v>0</v>
      </c>
      <c r="CD70" s="340">
        <f t="shared" si="93"/>
        <v>0</v>
      </c>
      <c r="CE70" s="340">
        <f t="shared" si="94"/>
        <v>0</v>
      </c>
      <c r="CF70" s="340">
        <f t="shared" si="95"/>
        <v>0</v>
      </c>
      <c r="CG70" s="340">
        <f t="shared" si="96"/>
        <v>0</v>
      </c>
      <c r="CH70" s="340">
        <f t="shared" si="97"/>
        <v>0</v>
      </c>
      <c r="CI70" s="340">
        <f t="shared" si="98"/>
        <v>0</v>
      </c>
      <c r="CJ70" s="340">
        <f t="shared" si="99"/>
        <v>0</v>
      </c>
      <c r="CK70" s="340">
        <f t="shared" si="100"/>
        <v>0</v>
      </c>
      <c r="CL70" s="340">
        <f t="shared" si="101"/>
        <v>0</v>
      </c>
      <c r="CM70" s="340">
        <f t="shared" si="102"/>
        <v>0</v>
      </c>
      <c r="CN70" s="340">
        <f t="shared" si="103"/>
        <v>0</v>
      </c>
      <c r="CO70" s="340">
        <f t="shared" si="104"/>
        <v>0</v>
      </c>
      <c r="CP70" s="340">
        <f t="shared" si="105"/>
        <v>0</v>
      </c>
      <c r="CQ70" s="340">
        <f t="shared" si="106"/>
        <v>0</v>
      </c>
      <c r="CR70" s="340">
        <f t="shared" si="107"/>
        <v>0</v>
      </c>
      <c r="CS70" s="340">
        <f t="shared" si="108"/>
        <v>0</v>
      </c>
      <c r="CT70" s="340">
        <f t="shared" si="109"/>
        <v>0</v>
      </c>
      <c r="CU70" s="340">
        <f t="shared" si="110"/>
        <v>0</v>
      </c>
      <c r="CV70" s="340">
        <f t="shared" si="111"/>
        <v>0</v>
      </c>
      <c r="CW70" s="340">
        <f t="shared" si="112"/>
        <v>0</v>
      </c>
      <c r="CX70" s="340">
        <f t="shared" si="113"/>
        <v>0</v>
      </c>
      <c r="CY70" s="340">
        <f t="shared" si="114"/>
        <v>0</v>
      </c>
      <c r="CZ70" s="386"/>
      <c r="DA70" s="357"/>
      <c r="DB70" s="364" cm="1">
        <f t="array" ref="DB70">SUMPRODUCT(BY70:CB70*BY$8:CB$8)+SUMPRODUCT(CC70:CE70,CC$8:CE$8)*$BX70*5280+SUMPRODUCT(CF70:CL70,CF$8:CL$8)+SUMPRODUCT(CM70:CQ70,CM$8:CQ$8)*$BX70*5280+SUMPRODUCT(CR70:CY70,CR$8:CY$8)+CZ70</f>
        <v>0</v>
      </c>
    </row>
    <row r="71" spans="1:106" ht="69.95" customHeight="1" x14ac:dyDescent="0.3">
      <c r="A71" s="397"/>
      <c r="B71" s="403">
        <f t="shared" si="117"/>
        <v>58</v>
      </c>
      <c r="C71" s="226"/>
      <c r="D71" s="227"/>
      <c r="E71" s="228"/>
      <c r="F71" s="227"/>
      <c r="G71" s="229"/>
      <c r="H71" s="376"/>
      <c r="I71" s="376"/>
      <c r="J71" s="376"/>
      <c r="K71" s="376"/>
      <c r="L71" s="376"/>
      <c r="M71" s="376"/>
      <c r="N71" s="376"/>
      <c r="O71" s="376"/>
      <c r="P71" s="376"/>
      <c r="Q71" s="376"/>
      <c r="R71" s="376"/>
      <c r="S71" s="376"/>
      <c r="T71" s="376"/>
      <c r="U71" s="376"/>
      <c r="V71" s="376"/>
      <c r="W71" s="376"/>
      <c r="X71" s="376"/>
      <c r="Y71" s="376"/>
      <c r="Z71" s="376"/>
      <c r="AA71" s="376"/>
      <c r="AB71" s="376"/>
      <c r="AC71" s="376"/>
      <c r="AD71" s="376"/>
      <c r="AE71" s="376"/>
      <c r="AF71" s="376"/>
      <c r="AG71" s="376"/>
      <c r="AH71" s="376"/>
      <c r="AI71" s="376"/>
      <c r="AJ71" s="376"/>
      <c r="AK71" s="376"/>
      <c r="AL71" s="376"/>
      <c r="AM71" s="376"/>
      <c r="AN71" s="376"/>
      <c r="AO71" s="376"/>
      <c r="AP71" s="376"/>
      <c r="AQ71" s="376"/>
      <c r="AR71" s="376"/>
      <c r="AS71" s="376"/>
      <c r="AT71" s="376"/>
      <c r="AU71" s="376"/>
      <c r="AV71" s="377"/>
      <c r="AW71" s="378"/>
      <c r="AX71" s="379"/>
      <c r="AY71" s="380"/>
      <c r="BC71" s="372"/>
      <c r="BD71" s="371"/>
      <c r="BE71" s="372"/>
      <c r="BF71" s="371"/>
      <c r="BG71" s="372"/>
      <c r="BH71" s="371"/>
      <c r="BI71" s="372"/>
      <c r="BJ71" s="371"/>
      <c r="BK71" s="372"/>
      <c r="BL71" s="373"/>
      <c r="BM71" s="34"/>
      <c r="BN71" s="34" t="e">
        <f>INDEX('Point System'!$C$1:$C$42,MATCH(BC71,'Point System'!$A$1:$A$42,0))</f>
        <v>#N/A</v>
      </c>
      <c r="BO71" s="34" t="e">
        <f>INDEX('Point System'!$C$1:$C$42,MATCH(BE71,'Point System'!$A$1:$A$42,0))</f>
        <v>#N/A</v>
      </c>
      <c r="BP71" s="34" t="e">
        <f>INDEX('Point System'!$C$1:$C$42,MATCH(BG71,'Point System'!$A$1:$A$42,0))</f>
        <v>#N/A</v>
      </c>
      <c r="BQ71" s="34" t="e">
        <f>INDEX('Point System'!$C$1:$C$42,MATCH(BI71,'Point System'!$A$1:$A$42,0))</f>
        <v>#N/A</v>
      </c>
      <c r="BR71" s="34" t="e">
        <f>INDEX('Point System'!$C$1:$C$42,MATCH(BK71,'Point System'!$A$1:$A$42,0))</f>
        <v>#N/A</v>
      </c>
      <c r="BS71" s="34" t="e">
        <f>SUM(BN$14:BR71)</f>
        <v>#N/A</v>
      </c>
      <c r="BT71" s="34"/>
      <c r="BU71" s="34"/>
      <c r="BV71" s="339"/>
      <c r="BW71" s="368"/>
      <c r="BX71" s="366">
        <v>0.5</v>
      </c>
      <c r="BY71" s="340">
        <f t="shared" si="88"/>
        <v>0</v>
      </c>
      <c r="BZ71" s="340">
        <f t="shared" si="89"/>
        <v>0</v>
      </c>
      <c r="CA71" s="340">
        <f t="shared" si="90"/>
        <v>0</v>
      </c>
      <c r="CB71" s="340">
        <f t="shared" si="91"/>
        <v>0</v>
      </c>
      <c r="CC71" s="340">
        <f t="shared" si="92"/>
        <v>0</v>
      </c>
      <c r="CD71" s="340">
        <f t="shared" si="93"/>
        <v>0</v>
      </c>
      <c r="CE71" s="340">
        <f t="shared" si="94"/>
        <v>0</v>
      </c>
      <c r="CF71" s="340">
        <f t="shared" si="95"/>
        <v>0</v>
      </c>
      <c r="CG71" s="340">
        <f t="shared" si="96"/>
        <v>0</v>
      </c>
      <c r="CH71" s="340">
        <f t="shared" si="97"/>
        <v>0</v>
      </c>
      <c r="CI71" s="340">
        <f t="shared" si="98"/>
        <v>0</v>
      </c>
      <c r="CJ71" s="340">
        <f t="shared" si="99"/>
        <v>0</v>
      </c>
      <c r="CK71" s="340">
        <f t="shared" si="100"/>
        <v>0</v>
      </c>
      <c r="CL71" s="340">
        <f t="shared" si="101"/>
        <v>0</v>
      </c>
      <c r="CM71" s="340">
        <f t="shared" si="102"/>
        <v>0</v>
      </c>
      <c r="CN71" s="340">
        <f t="shared" si="103"/>
        <v>0</v>
      </c>
      <c r="CO71" s="340">
        <f t="shared" si="104"/>
        <v>0</v>
      </c>
      <c r="CP71" s="340">
        <f t="shared" si="105"/>
        <v>0</v>
      </c>
      <c r="CQ71" s="340">
        <f t="shared" si="106"/>
        <v>0</v>
      </c>
      <c r="CR71" s="340">
        <f t="shared" si="107"/>
        <v>0</v>
      </c>
      <c r="CS71" s="340">
        <f t="shared" si="108"/>
        <v>0</v>
      </c>
      <c r="CT71" s="340">
        <f t="shared" si="109"/>
        <v>0</v>
      </c>
      <c r="CU71" s="340">
        <f t="shared" si="110"/>
        <v>0</v>
      </c>
      <c r="CV71" s="340">
        <f t="shared" si="111"/>
        <v>0</v>
      </c>
      <c r="CW71" s="340">
        <f t="shared" si="112"/>
        <v>0</v>
      </c>
      <c r="CX71" s="340">
        <f t="shared" si="113"/>
        <v>0</v>
      </c>
      <c r="CY71" s="340">
        <f t="shared" si="114"/>
        <v>0</v>
      </c>
      <c r="CZ71" s="386"/>
      <c r="DA71" s="357"/>
      <c r="DB71" s="364" cm="1">
        <f t="array" ref="DB71">SUMPRODUCT(BY71:CB71*BY$8:CB$8)+SUMPRODUCT(CC71:CE71,CC$8:CE$8)*$BX71*5280+SUMPRODUCT(CF71:CL71,CF$8:CL$8)+SUMPRODUCT(CM71:CQ71,CM$8:CQ$8)*$BX71*5280+SUMPRODUCT(CR71:CY71,CR$8:CY$8)+CZ71</f>
        <v>0</v>
      </c>
    </row>
    <row r="72" spans="1:106" ht="69.95" customHeight="1" x14ac:dyDescent="0.3">
      <c r="A72" s="397"/>
      <c r="B72" s="403">
        <f t="shared" si="117"/>
        <v>59</v>
      </c>
      <c r="C72" s="226"/>
      <c r="D72" s="227"/>
      <c r="E72" s="228"/>
      <c r="F72" s="227"/>
      <c r="G72" s="229"/>
      <c r="H72" s="376"/>
      <c r="I72" s="376"/>
      <c r="J72" s="376"/>
      <c r="K72" s="376"/>
      <c r="L72" s="376"/>
      <c r="M72" s="376"/>
      <c r="N72" s="376"/>
      <c r="O72" s="376"/>
      <c r="P72" s="376"/>
      <c r="Q72" s="376"/>
      <c r="R72" s="376"/>
      <c r="S72" s="376"/>
      <c r="T72" s="376"/>
      <c r="U72" s="376"/>
      <c r="V72" s="376"/>
      <c r="W72" s="376"/>
      <c r="X72" s="376"/>
      <c r="Y72" s="376"/>
      <c r="Z72" s="376"/>
      <c r="AA72" s="376"/>
      <c r="AB72" s="376"/>
      <c r="AC72" s="376"/>
      <c r="AD72" s="376"/>
      <c r="AE72" s="376"/>
      <c r="AF72" s="376"/>
      <c r="AG72" s="376"/>
      <c r="AH72" s="376"/>
      <c r="AI72" s="376"/>
      <c r="AJ72" s="376"/>
      <c r="AK72" s="376"/>
      <c r="AL72" s="376"/>
      <c r="AM72" s="376"/>
      <c r="AN72" s="376"/>
      <c r="AO72" s="376"/>
      <c r="AP72" s="376"/>
      <c r="AQ72" s="376"/>
      <c r="AR72" s="376"/>
      <c r="AS72" s="376"/>
      <c r="AT72" s="376"/>
      <c r="AU72" s="376"/>
      <c r="AV72" s="377"/>
      <c r="AW72" s="378"/>
      <c r="AX72" s="379"/>
      <c r="AY72" s="380"/>
      <c r="BC72" s="372"/>
      <c r="BD72" s="371"/>
      <c r="BE72" s="372"/>
      <c r="BF72" s="371"/>
      <c r="BG72" s="372"/>
      <c r="BH72" s="371"/>
      <c r="BI72" s="372"/>
      <c r="BJ72" s="371"/>
      <c r="BK72" s="372"/>
      <c r="BL72" s="373"/>
      <c r="BM72" s="34"/>
      <c r="BN72" s="34" t="e">
        <f>INDEX('Point System'!$C$1:$C$42,MATCH(BC72,'Point System'!$A$1:$A$42,0))</f>
        <v>#N/A</v>
      </c>
      <c r="BO72" s="34" t="e">
        <f>INDEX('Point System'!$C$1:$C$42,MATCH(BE72,'Point System'!$A$1:$A$42,0))</f>
        <v>#N/A</v>
      </c>
      <c r="BP72" s="34" t="e">
        <f>INDEX('Point System'!$C$1:$C$42,MATCH(BG72,'Point System'!$A$1:$A$42,0))</f>
        <v>#N/A</v>
      </c>
      <c r="BQ72" s="34" t="e">
        <f>INDEX('Point System'!$C$1:$C$42,MATCH(BI72,'Point System'!$A$1:$A$42,0))</f>
        <v>#N/A</v>
      </c>
      <c r="BR72" s="34" t="e">
        <f>INDEX('Point System'!$C$1:$C$42,MATCH(BK72,'Point System'!$A$1:$A$42,0))</f>
        <v>#N/A</v>
      </c>
      <c r="BS72" s="34" t="e">
        <f>SUM(BN$14:BR72)</f>
        <v>#N/A</v>
      </c>
      <c r="BT72" s="34"/>
      <c r="BU72" s="34"/>
      <c r="BV72" s="339"/>
      <c r="BW72" s="368"/>
      <c r="BX72" s="366">
        <v>0.5</v>
      </c>
      <c r="BY72" s="340">
        <f t="shared" si="88"/>
        <v>0</v>
      </c>
      <c r="BZ72" s="340">
        <f t="shared" si="89"/>
        <v>0</v>
      </c>
      <c r="CA72" s="340">
        <f t="shared" si="90"/>
        <v>0</v>
      </c>
      <c r="CB72" s="340">
        <f t="shared" si="91"/>
        <v>0</v>
      </c>
      <c r="CC72" s="340">
        <f t="shared" si="92"/>
        <v>0</v>
      </c>
      <c r="CD72" s="340">
        <f t="shared" si="93"/>
        <v>0</v>
      </c>
      <c r="CE72" s="340">
        <f t="shared" si="94"/>
        <v>0</v>
      </c>
      <c r="CF72" s="340">
        <f t="shared" si="95"/>
        <v>0</v>
      </c>
      <c r="CG72" s="340">
        <f t="shared" si="96"/>
        <v>0</v>
      </c>
      <c r="CH72" s="340">
        <f t="shared" si="97"/>
        <v>0</v>
      </c>
      <c r="CI72" s="340">
        <f t="shared" si="98"/>
        <v>0</v>
      </c>
      <c r="CJ72" s="340">
        <f t="shared" si="99"/>
        <v>0</v>
      </c>
      <c r="CK72" s="340">
        <f t="shared" si="100"/>
        <v>0</v>
      </c>
      <c r="CL72" s="340">
        <f t="shared" si="101"/>
        <v>0</v>
      </c>
      <c r="CM72" s="340">
        <f t="shared" si="102"/>
        <v>0</v>
      </c>
      <c r="CN72" s="340">
        <f t="shared" si="103"/>
        <v>0</v>
      </c>
      <c r="CO72" s="340">
        <f t="shared" si="104"/>
        <v>0</v>
      </c>
      <c r="CP72" s="340">
        <f t="shared" si="105"/>
        <v>0</v>
      </c>
      <c r="CQ72" s="340">
        <f t="shared" si="106"/>
        <v>0</v>
      </c>
      <c r="CR72" s="340">
        <f t="shared" si="107"/>
        <v>0</v>
      </c>
      <c r="CS72" s="340">
        <f t="shared" si="108"/>
        <v>0</v>
      </c>
      <c r="CT72" s="340">
        <f t="shared" si="109"/>
        <v>0</v>
      </c>
      <c r="CU72" s="340">
        <f t="shared" si="110"/>
        <v>0</v>
      </c>
      <c r="CV72" s="340">
        <f t="shared" si="111"/>
        <v>0</v>
      </c>
      <c r="CW72" s="340">
        <f t="shared" si="112"/>
        <v>0</v>
      </c>
      <c r="CX72" s="340">
        <f t="shared" si="113"/>
        <v>0</v>
      </c>
      <c r="CY72" s="340">
        <f t="shared" si="114"/>
        <v>0</v>
      </c>
      <c r="CZ72" s="386"/>
      <c r="DA72" s="357"/>
      <c r="DB72" s="364" cm="1">
        <f t="array" ref="DB72">SUMPRODUCT(BY72:CB72*BY$8:CB$8)+SUMPRODUCT(CC72:CE72,CC$8:CE$8)*$BX72*5280+SUMPRODUCT(CF72:CL72,CF$8:CL$8)+SUMPRODUCT(CM72:CQ72,CM$8:CQ$8)*$BX72*5280+SUMPRODUCT(CR72:CY72,CR$8:CY$8)+CZ72</f>
        <v>0</v>
      </c>
    </row>
    <row r="73" spans="1:106" ht="69.95" customHeight="1" x14ac:dyDescent="0.3">
      <c r="A73" s="225"/>
      <c r="B73" s="403">
        <f t="shared" si="117"/>
        <v>60</v>
      </c>
      <c r="C73" s="226"/>
      <c r="D73" s="227"/>
      <c r="E73" s="228"/>
      <c r="F73" s="227"/>
      <c r="G73" s="229"/>
      <c r="H73" s="376"/>
      <c r="I73" s="376"/>
      <c r="J73" s="376"/>
      <c r="K73" s="376"/>
      <c r="L73" s="376"/>
      <c r="M73" s="376"/>
      <c r="N73" s="376"/>
      <c r="O73" s="376"/>
      <c r="P73" s="376"/>
      <c r="Q73" s="376"/>
      <c r="R73" s="376"/>
      <c r="S73" s="376"/>
      <c r="T73" s="376"/>
      <c r="U73" s="376"/>
      <c r="V73" s="376"/>
      <c r="W73" s="376"/>
      <c r="X73" s="376"/>
      <c r="Y73" s="376"/>
      <c r="Z73" s="376"/>
      <c r="AA73" s="376"/>
      <c r="AB73" s="376"/>
      <c r="AC73" s="376"/>
      <c r="AD73" s="376"/>
      <c r="AE73" s="376"/>
      <c r="AF73" s="376"/>
      <c r="AG73" s="376"/>
      <c r="AH73" s="376"/>
      <c r="AI73" s="376"/>
      <c r="AJ73" s="376"/>
      <c r="AK73" s="376"/>
      <c r="AL73" s="376"/>
      <c r="AM73" s="376"/>
      <c r="AN73" s="376"/>
      <c r="AO73" s="376"/>
      <c r="AP73" s="376"/>
      <c r="AQ73" s="376"/>
      <c r="AR73" s="376"/>
      <c r="AS73" s="376"/>
      <c r="AT73" s="376"/>
      <c r="AU73" s="376"/>
      <c r="AV73" s="377"/>
      <c r="AW73" s="378"/>
      <c r="AX73" s="379"/>
      <c r="AY73" s="380"/>
      <c r="BC73" s="372"/>
      <c r="BD73" s="371"/>
      <c r="BE73" s="372"/>
      <c r="BF73" s="371"/>
      <c r="BG73" s="372"/>
      <c r="BH73" s="371"/>
      <c r="BI73" s="372"/>
      <c r="BJ73" s="371"/>
      <c r="BK73" s="372"/>
      <c r="BL73" s="373"/>
      <c r="BM73" s="34"/>
      <c r="BN73" s="34" t="e">
        <f>INDEX('Point System'!$C$1:$C$42,MATCH(BC73,'Point System'!$A$1:$A$42,0))</f>
        <v>#N/A</v>
      </c>
      <c r="BO73" s="34" t="e">
        <f>INDEX('Point System'!$C$1:$C$42,MATCH(BE73,'Point System'!$A$1:$A$42,0))</f>
        <v>#N/A</v>
      </c>
      <c r="BP73" s="34" t="e">
        <f>INDEX('Point System'!$C$1:$C$42,MATCH(BG73,'Point System'!$A$1:$A$42,0))</f>
        <v>#N/A</v>
      </c>
      <c r="BQ73" s="34" t="e">
        <f>INDEX('Point System'!$C$1:$C$42,MATCH(BI73,'Point System'!$A$1:$A$42,0))</f>
        <v>#N/A</v>
      </c>
      <c r="BR73" s="34" t="e">
        <f>INDEX('Point System'!$C$1:$C$42,MATCH(BK73,'Point System'!$A$1:$A$42,0))</f>
        <v>#N/A</v>
      </c>
      <c r="BS73" s="34" t="e">
        <f>SUM(BN$14:BR73)</f>
        <v>#N/A</v>
      </c>
      <c r="BT73" s="34"/>
      <c r="BU73" s="34"/>
      <c r="BV73" s="339"/>
      <c r="BW73" s="368"/>
      <c r="BX73" s="366">
        <v>0.5</v>
      </c>
      <c r="BY73" s="340">
        <f t="shared" si="88"/>
        <v>0</v>
      </c>
      <c r="BZ73" s="340">
        <f t="shared" si="89"/>
        <v>0</v>
      </c>
      <c r="CA73" s="340">
        <f t="shared" si="90"/>
        <v>0</v>
      </c>
      <c r="CB73" s="340">
        <f t="shared" si="91"/>
        <v>0</v>
      </c>
      <c r="CC73" s="340">
        <f t="shared" si="92"/>
        <v>0</v>
      </c>
      <c r="CD73" s="340">
        <f t="shared" si="93"/>
        <v>0</v>
      </c>
      <c r="CE73" s="340">
        <f t="shared" si="94"/>
        <v>0</v>
      </c>
      <c r="CF73" s="340">
        <f t="shared" si="95"/>
        <v>0</v>
      </c>
      <c r="CG73" s="340">
        <f t="shared" si="96"/>
        <v>0</v>
      </c>
      <c r="CH73" s="340">
        <f t="shared" si="97"/>
        <v>0</v>
      </c>
      <c r="CI73" s="340">
        <f t="shared" si="98"/>
        <v>0</v>
      </c>
      <c r="CJ73" s="340">
        <f t="shared" si="99"/>
        <v>0</v>
      </c>
      <c r="CK73" s="340">
        <f t="shared" si="100"/>
        <v>0</v>
      </c>
      <c r="CL73" s="340">
        <f t="shared" si="101"/>
        <v>0</v>
      </c>
      <c r="CM73" s="340">
        <f t="shared" si="102"/>
        <v>0</v>
      </c>
      <c r="CN73" s="340">
        <f t="shared" si="103"/>
        <v>0</v>
      </c>
      <c r="CO73" s="340">
        <f t="shared" si="104"/>
        <v>0</v>
      </c>
      <c r="CP73" s="340">
        <f t="shared" si="105"/>
        <v>0</v>
      </c>
      <c r="CQ73" s="340">
        <f t="shared" si="106"/>
        <v>0</v>
      </c>
      <c r="CR73" s="340">
        <f t="shared" si="107"/>
        <v>0</v>
      </c>
      <c r="CS73" s="340">
        <f t="shared" si="108"/>
        <v>0</v>
      </c>
      <c r="CT73" s="340">
        <f t="shared" si="109"/>
        <v>0</v>
      </c>
      <c r="CU73" s="340">
        <f t="shared" si="110"/>
        <v>0</v>
      </c>
      <c r="CV73" s="340">
        <f t="shared" si="111"/>
        <v>0</v>
      </c>
      <c r="CW73" s="340">
        <f t="shared" si="112"/>
        <v>0</v>
      </c>
      <c r="CX73" s="340">
        <f t="shared" si="113"/>
        <v>0</v>
      </c>
      <c r="CY73" s="340">
        <f t="shared" si="114"/>
        <v>0</v>
      </c>
      <c r="CZ73" s="386"/>
      <c r="DA73" s="357"/>
      <c r="DB73" s="364" cm="1">
        <f t="array" ref="DB73">SUMPRODUCT(BY73:CB73*BY$8:CB$8)+SUMPRODUCT(CC73:CE73,CC$8:CE$8)*$BX73*5280+SUMPRODUCT(CF73:CL73,CF$8:CL$8)+SUMPRODUCT(CM73:CQ73,CM$8:CQ$8)*$BX73*5280+SUMPRODUCT(CR73:CY73,CR$8:CY$8)+CZ73</f>
        <v>0</v>
      </c>
    </row>
    <row r="74" spans="1:106" ht="69.95" customHeight="1" x14ac:dyDescent="0.3">
      <c r="A74" s="225"/>
      <c r="B74" s="403">
        <f t="shared" si="117"/>
        <v>61</v>
      </c>
      <c r="C74" s="226"/>
      <c r="D74" s="227"/>
      <c r="E74" s="228"/>
      <c r="F74" s="227"/>
      <c r="G74" s="229"/>
      <c r="H74" s="376"/>
      <c r="I74" s="376"/>
      <c r="J74" s="376"/>
      <c r="K74" s="376"/>
      <c r="L74" s="376"/>
      <c r="M74" s="376"/>
      <c r="N74" s="376"/>
      <c r="O74" s="376"/>
      <c r="P74" s="376"/>
      <c r="Q74" s="376"/>
      <c r="R74" s="376"/>
      <c r="S74" s="376"/>
      <c r="T74" s="376"/>
      <c r="U74" s="376"/>
      <c r="V74" s="376"/>
      <c r="W74" s="376"/>
      <c r="X74" s="376"/>
      <c r="Y74" s="376"/>
      <c r="Z74" s="376"/>
      <c r="AA74" s="376"/>
      <c r="AB74" s="376"/>
      <c r="AC74" s="376"/>
      <c r="AD74" s="376"/>
      <c r="AE74" s="376"/>
      <c r="AF74" s="376"/>
      <c r="AG74" s="376"/>
      <c r="AH74" s="376"/>
      <c r="AI74" s="376"/>
      <c r="AJ74" s="376"/>
      <c r="AK74" s="376"/>
      <c r="AL74" s="376"/>
      <c r="AM74" s="376"/>
      <c r="AN74" s="376"/>
      <c r="AO74" s="376"/>
      <c r="AP74" s="376"/>
      <c r="AQ74" s="376"/>
      <c r="AR74" s="376"/>
      <c r="AS74" s="376"/>
      <c r="AT74" s="376"/>
      <c r="AU74" s="376"/>
      <c r="AV74" s="377"/>
      <c r="AW74" s="378"/>
      <c r="AX74" s="379"/>
      <c r="AY74" s="380"/>
      <c r="BC74" s="372"/>
      <c r="BD74" s="371"/>
      <c r="BE74" s="372"/>
      <c r="BF74" s="371"/>
      <c r="BG74" s="372"/>
      <c r="BH74" s="371"/>
      <c r="BI74" s="372"/>
      <c r="BJ74" s="371"/>
      <c r="BK74" s="372"/>
      <c r="BL74" s="373"/>
      <c r="BM74" s="34"/>
      <c r="BN74" s="34" t="e">
        <f>INDEX('Point System'!$C$1:$C$42,MATCH(BC74,'Point System'!$A$1:$A$42,0))</f>
        <v>#N/A</v>
      </c>
      <c r="BO74" s="34" t="e">
        <f>INDEX('Point System'!$C$1:$C$42,MATCH(BE74,'Point System'!$A$1:$A$42,0))</f>
        <v>#N/A</v>
      </c>
      <c r="BP74" s="34" t="e">
        <f>INDEX('Point System'!$C$1:$C$42,MATCH(BG74,'Point System'!$A$1:$A$42,0))</f>
        <v>#N/A</v>
      </c>
      <c r="BQ74" s="34" t="e">
        <f>INDEX('Point System'!$C$1:$C$42,MATCH(BI74,'Point System'!$A$1:$A$42,0))</f>
        <v>#N/A</v>
      </c>
      <c r="BR74" s="34" t="e">
        <f>INDEX('Point System'!$C$1:$C$42,MATCH(BK74,'Point System'!$A$1:$A$42,0))</f>
        <v>#N/A</v>
      </c>
      <c r="BS74" s="34" t="e">
        <f>SUM(BN$14:BR74)</f>
        <v>#N/A</v>
      </c>
      <c r="BT74" s="34"/>
      <c r="BU74" s="34"/>
      <c r="BV74" s="339"/>
      <c r="BW74" s="368"/>
      <c r="BX74" s="366">
        <v>0.5</v>
      </c>
      <c r="BY74" s="340">
        <f t="shared" si="88"/>
        <v>0</v>
      </c>
      <c r="BZ74" s="340">
        <f t="shared" si="89"/>
        <v>0</v>
      </c>
      <c r="CA74" s="340">
        <f t="shared" si="90"/>
        <v>0</v>
      </c>
      <c r="CB74" s="340">
        <f t="shared" si="91"/>
        <v>0</v>
      </c>
      <c r="CC74" s="340">
        <f t="shared" si="92"/>
        <v>0</v>
      </c>
      <c r="CD74" s="340">
        <f t="shared" si="93"/>
        <v>0</v>
      </c>
      <c r="CE74" s="340">
        <f t="shared" si="94"/>
        <v>0</v>
      </c>
      <c r="CF74" s="340">
        <f t="shared" si="95"/>
        <v>0</v>
      </c>
      <c r="CG74" s="340">
        <f t="shared" si="96"/>
        <v>0</v>
      </c>
      <c r="CH74" s="340">
        <f t="shared" si="97"/>
        <v>0</v>
      </c>
      <c r="CI74" s="340">
        <f t="shared" si="98"/>
        <v>0</v>
      </c>
      <c r="CJ74" s="340">
        <f t="shared" si="99"/>
        <v>0</v>
      </c>
      <c r="CK74" s="340">
        <f t="shared" si="100"/>
        <v>0</v>
      </c>
      <c r="CL74" s="340">
        <f t="shared" si="101"/>
        <v>0</v>
      </c>
      <c r="CM74" s="340">
        <f t="shared" si="102"/>
        <v>0</v>
      </c>
      <c r="CN74" s="340">
        <f t="shared" si="103"/>
        <v>0</v>
      </c>
      <c r="CO74" s="340">
        <f t="shared" si="104"/>
        <v>0</v>
      </c>
      <c r="CP74" s="340">
        <f t="shared" si="105"/>
        <v>0</v>
      </c>
      <c r="CQ74" s="340">
        <f t="shared" si="106"/>
        <v>0</v>
      </c>
      <c r="CR74" s="340">
        <f t="shared" si="107"/>
        <v>0</v>
      </c>
      <c r="CS74" s="340">
        <f t="shared" si="108"/>
        <v>0</v>
      </c>
      <c r="CT74" s="340">
        <f t="shared" si="109"/>
        <v>0</v>
      </c>
      <c r="CU74" s="340">
        <f t="shared" si="110"/>
        <v>0</v>
      </c>
      <c r="CV74" s="340">
        <f t="shared" si="111"/>
        <v>0</v>
      </c>
      <c r="CW74" s="340">
        <f t="shared" si="112"/>
        <v>0</v>
      </c>
      <c r="CX74" s="340">
        <f t="shared" si="113"/>
        <v>0</v>
      </c>
      <c r="CY74" s="340">
        <f t="shared" si="114"/>
        <v>0</v>
      </c>
      <c r="CZ74" s="386"/>
      <c r="DA74" s="357"/>
      <c r="DB74" s="364" cm="1">
        <f t="array" ref="DB74">SUMPRODUCT(BY74:CB74*BY$8:CB$8)+SUMPRODUCT(CC74:CE74,CC$8:CE$8)*$BX74*5280+SUMPRODUCT(CF74:CL74,CF$8:CL$8)+SUMPRODUCT(CM74:CQ74,CM$8:CQ$8)*$BX74*5280+SUMPRODUCT(CR74:CY74,CR$8:CY$8)+CZ74</f>
        <v>0</v>
      </c>
    </row>
    <row r="75" spans="1:106" ht="69.95" customHeight="1" x14ac:dyDescent="0.3">
      <c r="A75" s="225"/>
      <c r="B75" s="403">
        <f t="shared" si="117"/>
        <v>62</v>
      </c>
      <c r="C75" s="226"/>
      <c r="D75" s="227"/>
      <c r="E75" s="228"/>
      <c r="F75" s="227"/>
      <c r="G75" s="229"/>
      <c r="H75" s="376"/>
      <c r="I75" s="376"/>
      <c r="J75" s="376"/>
      <c r="K75" s="376"/>
      <c r="L75" s="376"/>
      <c r="M75" s="376"/>
      <c r="N75" s="376"/>
      <c r="O75" s="376"/>
      <c r="P75" s="376"/>
      <c r="Q75" s="376"/>
      <c r="R75" s="376"/>
      <c r="S75" s="376"/>
      <c r="T75" s="376"/>
      <c r="U75" s="376"/>
      <c r="V75" s="376"/>
      <c r="W75" s="376"/>
      <c r="X75" s="376"/>
      <c r="Y75" s="376"/>
      <c r="Z75" s="376"/>
      <c r="AA75" s="376"/>
      <c r="AB75" s="376"/>
      <c r="AC75" s="376"/>
      <c r="AD75" s="376"/>
      <c r="AE75" s="376"/>
      <c r="AF75" s="376"/>
      <c r="AG75" s="376"/>
      <c r="AH75" s="376"/>
      <c r="AI75" s="376"/>
      <c r="AJ75" s="376"/>
      <c r="AK75" s="376"/>
      <c r="AL75" s="376"/>
      <c r="AM75" s="376"/>
      <c r="AN75" s="376"/>
      <c r="AO75" s="376"/>
      <c r="AP75" s="376"/>
      <c r="AQ75" s="376"/>
      <c r="AR75" s="376"/>
      <c r="AS75" s="376"/>
      <c r="AT75" s="376"/>
      <c r="AU75" s="376"/>
      <c r="AV75" s="377"/>
      <c r="AW75" s="378"/>
      <c r="AX75" s="379"/>
      <c r="AY75" s="380"/>
      <c r="BC75" s="372"/>
      <c r="BD75" s="371"/>
      <c r="BE75" s="372"/>
      <c r="BF75" s="371"/>
      <c r="BG75" s="372"/>
      <c r="BH75" s="371"/>
      <c r="BI75" s="372"/>
      <c r="BJ75" s="371"/>
      <c r="BK75" s="372"/>
      <c r="BL75" s="373"/>
      <c r="BM75" s="34"/>
      <c r="BN75" s="34" t="e">
        <f>INDEX('Point System'!$C$1:$C$42,MATCH(BC75,'Point System'!$A$1:$A$42,0))</f>
        <v>#N/A</v>
      </c>
      <c r="BO75" s="34" t="e">
        <f>INDEX('Point System'!$C$1:$C$42,MATCH(BE75,'Point System'!$A$1:$A$42,0))</f>
        <v>#N/A</v>
      </c>
      <c r="BP75" s="34" t="e">
        <f>INDEX('Point System'!$C$1:$C$42,MATCH(BG75,'Point System'!$A$1:$A$42,0))</f>
        <v>#N/A</v>
      </c>
      <c r="BQ75" s="34" t="e">
        <f>INDEX('Point System'!$C$1:$C$42,MATCH(BI75,'Point System'!$A$1:$A$42,0))</f>
        <v>#N/A</v>
      </c>
      <c r="BR75" s="34" t="e">
        <f>INDEX('Point System'!$C$1:$C$42,MATCH(BK75,'Point System'!$A$1:$A$42,0))</f>
        <v>#N/A</v>
      </c>
      <c r="BS75" s="34" t="e">
        <f>SUM(BN$14:BR75)</f>
        <v>#N/A</v>
      </c>
      <c r="BT75" s="34"/>
      <c r="BU75" s="34"/>
      <c r="BV75" s="339"/>
      <c r="BW75" s="368"/>
      <c r="BX75" s="366">
        <v>0.5</v>
      </c>
      <c r="BY75" s="340">
        <f t="shared" si="88"/>
        <v>0</v>
      </c>
      <c r="BZ75" s="340">
        <f t="shared" si="89"/>
        <v>0</v>
      </c>
      <c r="CA75" s="340">
        <f t="shared" si="90"/>
        <v>0</v>
      </c>
      <c r="CB75" s="340">
        <f t="shared" si="91"/>
        <v>0</v>
      </c>
      <c r="CC75" s="340">
        <f t="shared" si="92"/>
        <v>0</v>
      </c>
      <c r="CD75" s="340">
        <f t="shared" si="93"/>
        <v>0</v>
      </c>
      <c r="CE75" s="340">
        <f t="shared" si="94"/>
        <v>0</v>
      </c>
      <c r="CF75" s="340">
        <f t="shared" si="95"/>
        <v>0</v>
      </c>
      <c r="CG75" s="340">
        <f t="shared" si="96"/>
        <v>0</v>
      </c>
      <c r="CH75" s="340">
        <f t="shared" si="97"/>
        <v>0</v>
      </c>
      <c r="CI75" s="340">
        <f t="shared" si="98"/>
        <v>0</v>
      </c>
      <c r="CJ75" s="340">
        <f t="shared" si="99"/>
        <v>0</v>
      </c>
      <c r="CK75" s="340">
        <f t="shared" si="100"/>
        <v>0</v>
      </c>
      <c r="CL75" s="340">
        <f t="shared" si="101"/>
        <v>0</v>
      </c>
      <c r="CM75" s="340">
        <f t="shared" si="102"/>
        <v>0</v>
      </c>
      <c r="CN75" s="340">
        <f t="shared" si="103"/>
        <v>0</v>
      </c>
      <c r="CO75" s="340">
        <f t="shared" si="104"/>
        <v>0</v>
      </c>
      <c r="CP75" s="340">
        <f t="shared" si="105"/>
        <v>0</v>
      </c>
      <c r="CQ75" s="340">
        <f t="shared" si="106"/>
        <v>0</v>
      </c>
      <c r="CR75" s="340">
        <f t="shared" si="107"/>
        <v>0</v>
      </c>
      <c r="CS75" s="340">
        <f t="shared" si="108"/>
        <v>0</v>
      </c>
      <c r="CT75" s="340">
        <f t="shared" si="109"/>
        <v>0</v>
      </c>
      <c r="CU75" s="340">
        <f t="shared" si="110"/>
        <v>0</v>
      </c>
      <c r="CV75" s="340">
        <f t="shared" si="111"/>
        <v>0</v>
      </c>
      <c r="CW75" s="340">
        <f t="shared" si="112"/>
        <v>0</v>
      </c>
      <c r="CX75" s="340">
        <f t="shared" si="113"/>
        <v>0</v>
      </c>
      <c r="CY75" s="340">
        <f t="shared" si="114"/>
        <v>0</v>
      </c>
      <c r="CZ75" s="386"/>
      <c r="DA75" s="357"/>
      <c r="DB75" s="364" cm="1">
        <f t="array" ref="DB75">SUMPRODUCT(BY75:CB75*BY$8:CB$8)+SUMPRODUCT(CC75:CE75,CC$8:CE$8)*$BX75*5280+SUMPRODUCT(CF75:CL75,CF$8:CL$8)+SUMPRODUCT(CM75:CQ75,CM$8:CQ$8)*$BX75*5280+SUMPRODUCT(CR75:CY75,CR$8:CY$8)+CZ75</f>
        <v>0</v>
      </c>
    </row>
    <row r="76" spans="1:106" ht="69.95" customHeight="1" x14ac:dyDescent="0.3">
      <c r="A76" s="225"/>
      <c r="B76" s="403">
        <f t="shared" si="117"/>
        <v>63</v>
      </c>
      <c r="C76" s="226"/>
      <c r="D76" s="227"/>
      <c r="E76" s="228"/>
      <c r="F76" s="227"/>
      <c r="G76" s="229"/>
      <c r="H76" s="376"/>
      <c r="I76" s="376"/>
      <c r="J76" s="376"/>
      <c r="K76" s="376"/>
      <c r="L76" s="376"/>
      <c r="M76" s="376"/>
      <c r="N76" s="376"/>
      <c r="O76" s="376"/>
      <c r="P76" s="376"/>
      <c r="Q76" s="376"/>
      <c r="R76" s="376"/>
      <c r="S76" s="376"/>
      <c r="T76" s="376"/>
      <c r="U76" s="376"/>
      <c r="V76" s="376"/>
      <c r="W76" s="376"/>
      <c r="X76" s="376"/>
      <c r="Y76" s="376"/>
      <c r="Z76" s="376"/>
      <c r="AA76" s="376"/>
      <c r="AB76" s="376"/>
      <c r="AC76" s="376"/>
      <c r="AD76" s="376"/>
      <c r="AE76" s="376"/>
      <c r="AF76" s="376"/>
      <c r="AG76" s="376"/>
      <c r="AH76" s="376"/>
      <c r="AI76" s="376"/>
      <c r="AJ76" s="376"/>
      <c r="AK76" s="376"/>
      <c r="AL76" s="376"/>
      <c r="AM76" s="376"/>
      <c r="AN76" s="376"/>
      <c r="AO76" s="376"/>
      <c r="AP76" s="376"/>
      <c r="AQ76" s="376"/>
      <c r="AR76" s="376"/>
      <c r="AS76" s="376"/>
      <c r="AT76" s="376"/>
      <c r="AU76" s="376"/>
      <c r="AV76" s="377"/>
      <c r="AW76" s="378"/>
      <c r="AX76" s="379"/>
      <c r="AY76" s="380"/>
      <c r="BC76" s="372"/>
      <c r="BD76" s="371"/>
      <c r="BE76" s="372"/>
      <c r="BF76" s="371"/>
      <c r="BG76" s="372"/>
      <c r="BH76" s="371"/>
      <c r="BI76" s="372"/>
      <c r="BJ76" s="371"/>
      <c r="BK76" s="372"/>
      <c r="BL76" s="373"/>
      <c r="BM76" s="34"/>
      <c r="BN76" s="34" t="e">
        <f>INDEX('Point System'!$C$1:$C$42,MATCH(BC76,'Point System'!$A$1:$A$42,0))</f>
        <v>#N/A</v>
      </c>
      <c r="BO76" s="34" t="e">
        <f>INDEX('Point System'!$C$1:$C$42,MATCH(BE76,'Point System'!$A$1:$A$42,0))</f>
        <v>#N/A</v>
      </c>
      <c r="BP76" s="34" t="e">
        <f>INDEX('Point System'!$C$1:$C$42,MATCH(BG76,'Point System'!$A$1:$A$42,0))</f>
        <v>#N/A</v>
      </c>
      <c r="BQ76" s="34" t="e">
        <f>INDEX('Point System'!$C$1:$C$42,MATCH(BI76,'Point System'!$A$1:$A$42,0))</f>
        <v>#N/A</v>
      </c>
      <c r="BR76" s="34" t="e">
        <f>INDEX('Point System'!$C$1:$C$42,MATCH(BK76,'Point System'!$A$1:$A$42,0))</f>
        <v>#N/A</v>
      </c>
      <c r="BS76" s="34" t="e">
        <f>SUM(BN$14:BR76)</f>
        <v>#N/A</v>
      </c>
      <c r="BT76" s="34"/>
      <c r="BU76" s="34"/>
      <c r="BV76" s="339"/>
      <c r="BW76" s="368"/>
      <c r="BX76" s="366">
        <v>0.5</v>
      </c>
      <c r="BY76" s="340">
        <f t="shared" si="88"/>
        <v>0</v>
      </c>
      <c r="BZ76" s="340">
        <f t="shared" si="89"/>
        <v>0</v>
      </c>
      <c r="CA76" s="340">
        <f t="shared" si="90"/>
        <v>0</v>
      </c>
      <c r="CB76" s="340">
        <f t="shared" si="91"/>
        <v>0</v>
      </c>
      <c r="CC76" s="340">
        <f t="shared" si="92"/>
        <v>0</v>
      </c>
      <c r="CD76" s="340">
        <f t="shared" si="93"/>
        <v>0</v>
      </c>
      <c r="CE76" s="340">
        <f t="shared" si="94"/>
        <v>0</v>
      </c>
      <c r="CF76" s="340">
        <f t="shared" si="95"/>
        <v>0</v>
      </c>
      <c r="CG76" s="340">
        <f t="shared" si="96"/>
        <v>0</v>
      </c>
      <c r="CH76" s="340">
        <f t="shared" si="97"/>
        <v>0</v>
      </c>
      <c r="CI76" s="340">
        <f t="shared" si="98"/>
        <v>0</v>
      </c>
      <c r="CJ76" s="340">
        <f t="shared" si="99"/>
        <v>0</v>
      </c>
      <c r="CK76" s="340">
        <f t="shared" si="100"/>
        <v>0</v>
      </c>
      <c r="CL76" s="340">
        <f t="shared" si="101"/>
        <v>0</v>
      </c>
      <c r="CM76" s="340">
        <f t="shared" si="102"/>
        <v>0</v>
      </c>
      <c r="CN76" s="340">
        <f t="shared" si="103"/>
        <v>0</v>
      </c>
      <c r="CO76" s="340">
        <f t="shared" si="104"/>
        <v>0</v>
      </c>
      <c r="CP76" s="340">
        <f t="shared" si="105"/>
        <v>0</v>
      </c>
      <c r="CQ76" s="340">
        <f t="shared" si="106"/>
        <v>0</v>
      </c>
      <c r="CR76" s="340">
        <f t="shared" si="107"/>
        <v>0</v>
      </c>
      <c r="CS76" s="340">
        <f t="shared" si="108"/>
        <v>0</v>
      </c>
      <c r="CT76" s="340">
        <f t="shared" si="109"/>
        <v>0</v>
      </c>
      <c r="CU76" s="340">
        <f t="shared" si="110"/>
        <v>0</v>
      </c>
      <c r="CV76" s="340">
        <f t="shared" si="111"/>
        <v>0</v>
      </c>
      <c r="CW76" s="340">
        <f t="shared" si="112"/>
        <v>0</v>
      </c>
      <c r="CX76" s="340">
        <f t="shared" si="113"/>
        <v>0</v>
      </c>
      <c r="CY76" s="340">
        <f t="shared" si="114"/>
        <v>0</v>
      </c>
      <c r="CZ76" s="386"/>
      <c r="DA76" s="357"/>
      <c r="DB76" s="364" cm="1">
        <f t="array" ref="DB76">SUMPRODUCT(BY76:CB76*BY$8:CB$8)+SUMPRODUCT(CC76:CE76,CC$8:CE$8)*$BX76*5280+SUMPRODUCT(CF76:CL76,CF$8:CL$8)+SUMPRODUCT(CM76:CQ76,CM$8:CQ$8)*$BX76*5280+SUMPRODUCT(CR76:CY76,CR$8:CY$8)+CZ76</f>
        <v>0</v>
      </c>
    </row>
    <row r="77" spans="1:106" ht="69.95" customHeight="1" x14ac:dyDescent="0.3">
      <c r="A77" s="225"/>
      <c r="B77" s="403">
        <f t="shared" si="117"/>
        <v>64</v>
      </c>
      <c r="C77" s="226"/>
      <c r="D77" s="227"/>
      <c r="E77" s="228"/>
      <c r="F77" s="227"/>
      <c r="G77" s="229"/>
      <c r="H77" s="376"/>
      <c r="I77" s="376"/>
      <c r="J77" s="376"/>
      <c r="K77" s="376"/>
      <c r="L77" s="376"/>
      <c r="M77" s="376"/>
      <c r="N77" s="376"/>
      <c r="O77" s="376"/>
      <c r="P77" s="376"/>
      <c r="Q77" s="376"/>
      <c r="R77" s="376"/>
      <c r="S77" s="376"/>
      <c r="T77" s="376"/>
      <c r="U77" s="376"/>
      <c r="V77" s="376"/>
      <c r="W77" s="376"/>
      <c r="X77" s="376"/>
      <c r="Y77" s="376"/>
      <c r="Z77" s="376"/>
      <c r="AA77" s="376"/>
      <c r="AB77" s="376"/>
      <c r="AC77" s="376"/>
      <c r="AD77" s="376"/>
      <c r="AE77" s="376"/>
      <c r="AF77" s="376"/>
      <c r="AG77" s="376"/>
      <c r="AH77" s="376"/>
      <c r="AI77" s="376"/>
      <c r="AJ77" s="376"/>
      <c r="AK77" s="376"/>
      <c r="AL77" s="376"/>
      <c r="AM77" s="376"/>
      <c r="AN77" s="376"/>
      <c r="AO77" s="376"/>
      <c r="AP77" s="376"/>
      <c r="AQ77" s="376"/>
      <c r="AR77" s="376"/>
      <c r="AS77" s="376"/>
      <c r="AT77" s="376"/>
      <c r="AU77" s="376"/>
      <c r="AV77" s="377"/>
      <c r="AW77" s="378"/>
      <c r="AX77" s="379"/>
      <c r="AY77" s="380"/>
      <c r="BC77" s="372"/>
      <c r="BD77" s="371"/>
      <c r="BE77" s="372"/>
      <c r="BF77" s="371"/>
      <c r="BG77" s="372"/>
      <c r="BH77" s="371"/>
      <c r="BI77" s="372"/>
      <c r="BJ77" s="371"/>
      <c r="BK77" s="372"/>
      <c r="BL77" s="373"/>
      <c r="BM77" s="34"/>
      <c r="BN77" s="34" t="e">
        <f>INDEX('Point System'!$C$1:$C$42,MATCH(BC77,'Point System'!$A$1:$A$42,0))</f>
        <v>#N/A</v>
      </c>
      <c r="BO77" s="34" t="e">
        <f>INDEX('Point System'!$C$1:$C$42,MATCH(BE77,'Point System'!$A$1:$A$42,0))</f>
        <v>#N/A</v>
      </c>
      <c r="BP77" s="34" t="e">
        <f>INDEX('Point System'!$C$1:$C$42,MATCH(BG77,'Point System'!$A$1:$A$42,0))</f>
        <v>#N/A</v>
      </c>
      <c r="BQ77" s="34" t="e">
        <f>INDEX('Point System'!$C$1:$C$42,MATCH(BI77,'Point System'!$A$1:$A$42,0))</f>
        <v>#N/A</v>
      </c>
      <c r="BR77" s="34" t="e">
        <f>INDEX('Point System'!$C$1:$C$42,MATCH(BK77,'Point System'!$A$1:$A$42,0))</f>
        <v>#N/A</v>
      </c>
      <c r="BS77" s="34" t="e">
        <f>SUM(BN$14:BR77)</f>
        <v>#N/A</v>
      </c>
      <c r="BT77" s="34"/>
      <c r="BU77" s="34"/>
      <c r="BV77" s="339"/>
      <c r="BW77" s="368"/>
      <c r="BX77" s="366">
        <v>0.5</v>
      </c>
      <c r="BY77" s="340">
        <f t="shared" si="88"/>
        <v>0</v>
      </c>
      <c r="BZ77" s="340">
        <f t="shared" si="89"/>
        <v>0</v>
      </c>
      <c r="CA77" s="340">
        <f t="shared" si="90"/>
        <v>0</v>
      </c>
      <c r="CB77" s="340">
        <f t="shared" si="91"/>
        <v>0</v>
      </c>
      <c r="CC77" s="340">
        <f t="shared" si="92"/>
        <v>0</v>
      </c>
      <c r="CD77" s="340">
        <f t="shared" si="93"/>
        <v>0</v>
      </c>
      <c r="CE77" s="340">
        <f t="shared" si="94"/>
        <v>0</v>
      </c>
      <c r="CF77" s="340">
        <f t="shared" si="95"/>
        <v>0</v>
      </c>
      <c r="CG77" s="340">
        <f t="shared" si="96"/>
        <v>0</v>
      </c>
      <c r="CH77" s="340">
        <f t="shared" si="97"/>
        <v>0</v>
      </c>
      <c r="CI77" s="340">
        <f t="shared" si="98"/>
        <v>0</v>
      </c>
      <c r="CJ77" s="340">
        <f t="shared" si="99"/>
        <v>0</v>
      </c>
      <c r="CK77" s="340">
        <f t="shared" si="100"/>
        <v>0</v>
      </c>
      <c r="CL77" s="340">
        <f t="shared" si="101"/>
        <v>0</v>
      </c>
      <c r="CM77" s="340">
        <f t="shared" si="102"/>
        <v>0</v>
      </c>
      <c r="CN77" s="340">
        <f t="shared" si="103"/>
        <v>0</v>
      </c>
      <c r="CO77" s="340">
        <f t="shared" si="104"/>
        <v>0</v>
      </c>
      <c r="CP77" s="340">
        <f t="shared" si="105"/>
        <v>0</v>
      </c>
      <c r="CQ77" s="340">
        <f t="shared" si="106"/>
        <v>0</v>
      </c>
      <c r="CR77" s="340">
        <f t="shared" si="107"/>
        <v>0</v>
      </c>
      <c r="CS77" s="340">
        <f t="shared" si="108"/>
        <v>0</v>
      </c>
      <c r="CT77" s="340">
        <f t="shared" si="109"/>
        <v>0</v>
      </c>
      <c r="CU77" s="340">
        <f t="shared" si="110"/>
        <v>0</v>
      </c>
      <c r="CV77" s="340">
        <f t="shared" si="111"/>
        <v>0</v>
      </c>
      <c r="CW77" s="340">
        <f t="shared" si="112"/>
        <v>0</v>
      </c>
      <c r="CX77" s="340">
        <f t="shared" si="113"/>
        <v>0</v>
      </c>
      <c r="CY77" s="340">
        <f t="shared" si="114"/>
        <v>0</v>
      </c>
      <c r="CZ77" s="386"/>
      <c r="DA77" s="357"/>
      <c r="DB77" s="364" cm="1">
        <f t="array" ref="DB77">SUMPRODUCT(BY77:CB77*BY$8:CB$8)+SUMPRODUCT(CC77:CE77,CC$8:CE$8)*$BX77*5280+SUMPRODUCT(CF77:CL77,CF$8:CL$8)+SUMPRODUCT(CM77:CQ77,CM$8:CQ$8)*$BX77*5280+SUMPRODUCT(CR77:CY77,CR$8:CY$8)+CZ77</f>
        <v>0</v>
      </c>
    </row>
    <row r="78" spans="1:106" ht="69.95" customHeight="1" x14ac:dyDescent="0.3">
      <c r="A78" s="225"/>
      <c r="B78" s="403">
        <f t="shared" si="117"/>
        <v>65</v>
      </c>
      <c r="C78" s="226"/>
      <c r="D78" s="227"/>
      <c r="E78" s="228"/>
      <c r="F78" s="227"/>
      <c r="G78" s="229"/>
      <c r="H78" s="376"/>
      <c r="I78" s="376"/>
      <c r="J78" s="376"/>
      <c r="K78" s="376"/>
      <c r="L78" s="376"/>
      <c r="M78" s="376"/>
      <c r="N78" s="376"/>
      <c r="O78" s="376"/>
      <c r="P78" s="376"/>
      <c r="Q78" s="376"/>
      <c r="R78" s="376"/>
      <c r="S78" s="376"/>
      <c r="T78" s="376"/>
      <c r="U78" s="376"/>
      <c r="V78" s="376"/>
      <c r="W78" s="376"/>
      <c r="X78" s="376"/>
      <c r="Y78" s="376"/>
      <c r="Z78" s="376"/>
      <c r="AA78" s="376"/>
      <c r="AB78" s="376"/>
      <c r="AC78" s="376"/>
      <c r="AD78" s="376"/>
      <c r="AE78" s="376"/>
      <c r="AF78" s="376"/>
      <c r="AG78" s="376"/>
      <c r="AH78" s="376"/>
      <c r="AI78" s="376"/>
      <c r="AJ78" s="376"/>
      <c r="AK78" s="376"/>
      <c r="AL78" s="376"/>
      <c r="AM78" s="376"/>
      <c r="AN78" s="376"/>
      <c r="AO78" s="376"/>
      <c r="AP78" s="376"/>
      <c r="AQ78" s="376"/>
      <c r="AR78" s="376"/>
      <c r="AS78" s="376"/>
      <c r="AT78" s="376"/>
      <c r="AU78" s="376"/>
      <c r="AV78" s="377"/>
      <c r="AW78" s="378"/>
      <c r="AX78" s="379"/>
      <c r="AY78" s="380"/>
      <c r="BC78" s="372"/>
      <c r="BD78" s="371"/>
      <c r="BE78" s="372"/>
      <c r="BF78" s="371"/>
      <c r="BG78" s="372"/>
      <c r="BH78" s="371"/>
      <c r="BI78" s="372"/>
      <c r="BJ78" s="371"/>
      <c r="BK78" s="372"/>
      <c r="BL78" s="373"/>
      <c r="BM78" s="34"/>
      <c r="BN78" s="34" t="e">
        <f>INDEX('Point System'!$C$1:$C$42,MATCH(BC78,'Point System'!$A$1:$A$42,0))</f>
        <v>#N/A</v>
      </c>
      <c r="BO78" s="34" t="e">
        <f>INDEX('Point System'!$C$1:$C$42,MATCH(BE78,'Point System'!$A$1:$A$42,0))</f>
        <v>#N/A</v>
      </c>
      <c r="BP78" s="34" t="e">
        <f>INDEX('Point System'!$C$1:$C$42,MATCH(BG78,'Point System'!$A$1:$A$42,0))</f>
        <v>#N/A</v>
      </c>
      <c r="BQ78" s="34" t="e">
        <f>INDEX('Point System'!$C$1:$C$42,MATCH(BI78,'Point System'!$A$1:$A$42,0))</f>
        <v>#N/A</v>
      </c>
      <c r="BR78" s="34" t="e">
        <f>INDEX('Point System'!$C$1:$C$42,MATCH(BK78,'Point System'!$A$1:$A$42,0))</f>
        <v>#N/A</v>
      </c>
      <c r="BS78" s="34" t="e">
        <f>SUM(BN$14:BR78)</f>
        <v>#N/A</v>
      </c>
      <c r="BT78" s="34"/>
      <c r="BU78" s="34"/>
      <c r="BV78" s="339"/>
      <c r="BW78" s="368"/>
      <c r="BX78" s="366">
        <v>0.5</v>
      </c>
      <c r="BY78" s="340">
        <f t="shared" si="88"/>
        <v>0</v>
      </c>
      <c r="BZ78" s="340">
        <f t="shared" si="89"/>
        <v>0</v>
      </c>
      <c r="CA78" s="340">
        <f t="shared" si="90"/>
        <v>0</v>
      </c>
      <c r="CB78" s="340">
        <f t="shared" si="91"/>
        <v>0</v>
      </c>
      <c r="CC78" s="340">
        <f t="shared" si="92"/>
        <v>0</v>
      </c>
      <c r="CD78" s="340">
        <f t="shared" si="93"/>
        <v>0</v>
      </c>
      <c r="CE78" s="340">
        <f t="shared" si="94"/>
        <v>0</v>
      </c>
      <c r="CF78" s="340">
        <f t="shared" si="95"/>
        <v>0</v>
      </c>
      <c r="CG78" s="340">
        <f t="shared" si="96"/>
        <v>0</v>
      </c>
      <c r="CH78" s="340">
        <f t="shared" si="97"/>
        <v>0</v>
      </c>
      <c r="CI78" s="340">
        <f t="shared" si="98"/>
        <v>0</v>
      </c>
      <c r="CJ78" s="340">
        <f t="shared" si="99"/>
        <v>0</v>
      </c>
      <c r="CK78" s="340">
        <f t="shared" si="100"/>
        <v>0</v>
      </c>
      <c r="CL78" s="340">
        <f t="shared" si="101"/>
        <v>0</v>
      </c>
      <c r="CM78" s="340">
        <f t="shared" si="102"/>
        <v>0</v>
      </c>
      <c r="CN78" s="340">
        <f t="shared" si="103"/>
        <v>0</v>
      </c>
      <c r="CO78" s="340">
        <f t="shared" si="104"/>
        <v>0</v>
      </c>
      <c r="CP78" s="340">
        <f t="shared" si="105"/>
        <v>0</v>
      </c>
      <c r="CQ78" s="340">
        <f t="shared" si="106"/>
        <v>0</v>
      </c>
      <c r="CR78" s="340">
        <f t="shared" si="107"/>
        <v>0</v>
      </c>
      <c r="CS78" s="340">
        <f t="shared" si="108"/>
        <v>0</v>
      </c>
      <c r="CT78" s="340">
        <f t="shared" si="109"/>
        <v>0</v>
      </c>
      <c r="CU78" s="340">
        <f t="shared" si="110"/>
        <v>0</v>
      </c>
      <c r="CV78" s="340">
        <f t="shared" si="111"/>
        <v>0</v>
      </c>
      <c r="CW78" s="340">
        <f t="shared" si="112"/>
        <v>0</v>
      </c>
      <c r="CX78" s="340">
        <f t="shared" si="113"/>
        <v>0</v>
      </c>
      <c r="CY78" s="340">
        <f t="shared" si="114"/>
        <v>0</v>
      </c>
      <c r="CZ78" s="386"/>
      <c r="DA78" s="357"/>
      <c r="DB78" s="364" cm="1">
        <f t="array" ref="DB78">SUMPRODUCT(BY78:CB78*BY$8:CB$8)+SUMPRODUCT(CC78:CE78,CC$8:CE$8)*$BX78*5280+SUMPRODUCT(CF78:CL78,CF$8:CL$8)+SUMPRODUCT(CM78:CQ78,CM$8:CQ$8)*$BX78*5280+SUMPRODUCT(CR78:CY78,CR$8:CY$8)+CZ78</f>
        <v>0</v>
      </c>
    </row>
    <row r="79" spans="1:106" ht="69.95" customHeight="1" x14ac:dyDescent="0.3">
      <c r="A79" s="225"/>
      <c r="B79" s="403">
        <f t="shared" si="117"/>
        <v>66</v>
      </c>
      <c r="C79" s="226"/>
      <c r="D79" s="227"/>
      <c r="E79" s="228"/>
      <c r="F79" s="227"/>
      <c r="G79" s="229"/>
      <c r="H79" s="376"/>
      <c r="I79" s="376"/>
      <c r="J79" s="376"/>
      <c r="K79" s="376"/>
      <c r="L79" s="376"/>
      <c r="M79" s="376"/>
      <c r="N79" s="376"/>
      <c r="O79" s="376"/>
      <c r="P79" s="376"/>
      <c r="Q79" s="376"/>
      <c r="R79" s="376"/>
      <c r="S79" s="376"/>
      <c r="T79" s="376"/>
      <c r="U79" s="376"/>
      <c r="V79" s="376"/>
      <c r="W79" s="376"/>
      <c r="X79" s="376"/>
      <c r="Y79" s="376"/>
      <c r="Z79" s="376"/>
      <c r="AA79" s="376"/>
      <c r="AB79" s="376"/>
      <c r="AC79" s="376"/>
      <c r="AD79" s="376"/>
      <c r="AE79" s="376"/>
      <c r="AF79" s="376"/>
      <c r="AG79" s="376"/>
      <c r="AH79" s="376"/>
      <c r="AI79" s="376"/>
      <c r="AJ79" s="376"/>
      <c r="AK79" s="376"/>
      <c r="AL79" s="376"/>
      <c r="AM79" s="376"/>
      <c r="AN79" s="376"/>
      <c r="AO79" s="376"/>
      <c r="AP79" s="376"/>
      <c r="AQ79" s="376"/>
      <c r="AR79" s="376"/>
      <c r="AS79" s="376"/>
      <c r="AT79" s="376"/>
      <c r="AU79" s="376"/>
      <c r="AV79" s="377"/>
      <c r="AW79" s="378"/>
      <c r="AX79" s="379"/>
      <c r="AY79" s="380"/>
      <c r="BC79" s="372"/>
      <c r="BD79" s="371"/>
      <c r="BE79" s="372"/>
      <c r="BF79" s="371"/>
      <c r="BG79" s="372"/>
      <c r="BH79" s="371"/>
      <c r="BI79" s="372"/>
      <c r="BJ79" s="371"/>
      <c r="BK79" s="372"/>
      <c r="BL79" s="373"/>
      <c r="BM79" s="34"/>
      <c r="BN79" s="34" t="e">
        <f>INDEX('Point System'!$C$1:$C$42,MATCH(BC79,'Point System'!$A$1:$A$42,0))</f>
        <v>#N/A</v>
      </c>
      <c r="BO79" s="34" t="e">
        <f>INDEX('Point System'!$C$1:$C$42,MATCH(BE79,'Point System'!$A$1:$A$42,0))</f>
        <v>#N/A</v>
      </c>
      <c r="BP79" s="34" t="e">
        <f>INDEX('Point System'!$C$1:$C$42,MATCH(BG79,'Point System'!$A$1:$A$42,0))</f>
        <v>#N/A</v>
      </c>
      <c r="BQ79" s="34" t="e">
        <f>INDEX('Point System'!$C$1:$C$42,MATCH(BI79,'Point System'!$A$1:$A$42,0))</f>
        <v>#N/A</v>
      </c>
      <c r="BR79" s="34" t="e">
        <f>INDEX('Point System'!$C$1:$C$42,MATCH(BK79,'Point System'!$A$1:$A$42,0))</f>
        <v>#N/A</v>
      </c>
      <c r="BS79" s="34" t="e">
        <f>SUM(BN$14:BR79)</f>
        <v>#N/A</v>
      </c>
      <c r="BT79" s="34"/>
      <c r="BU79" s="34"/>
      <c r="BV79" s="339"/>
      <c r="BW79" s="368"/>
      <c r="BX79" s="366">
        <v>0.5</v>
      </c>
      <c r="BY79" s="340">
        <f t="shared" si="88"/>
        <v>0</v>
      </c>
      <c r="BZ79" s="340">
        <f t="shared" si="89"/>
        <v>0</v>
      </c>
      <c r="CA79" s="340">
        <f t="shared" si="90"/>
        <v>0</v>
      </c>
      <c r="CB79" s="340">
        <f t="shared" si="91"/>
        <v>0</v>
      </c>
      <c r="CC79" s="340">
        <f t="shared" si="92"/>
        <v>0</v>
      </c>
      <c r="CD79" s="340">
        <f t="shared" si="93"/>
        <v>0</v>
      </c>
      <c r="CE79" s="340">
        <f t="shared" si="94"/>
        <v>0</v>
      </c>
      <c r="CF79" s="340">
        <f t="shared" si="95"/>
        <v>0</v>
      </c>
      <c r="CG79" s="340">
        <f t="shared" si="96"/>
        <v>0</v>
      </c>
      <c r="CH79" s="340">
        <f t="shared" si="97"/>
        <v>0</v>
      </c>
      <c r="CI79" s="340">
        <f t="shared" si="98"/>
        <v>0</v>
      </c>
      <c r="CJ79" s="340">
        <f t="shared" si="99"/>
        <v>0</v>
      </c>
      <c r="CK79" s="340">
        <f t="shared" si="100"/>
        <v>0</v>
      </c>
      <c r="CL79" s="340">
        <f t="shared" si="101"/>
        <v>0</v>
      </c>
      <c r="CM79" s="340">
        <f t="shared" si="102"/>
        <v>0</v>
      </c>
      <c r="CN79" s="340">
        <f t="shared" si="103"/>
        <v>0</v>
      </c>
      <c r="CO79" s="340">
        <f t="shared" si="104"/>
        <v>0</v>
      </c>
      <c r="CP79" s="340">
        <f t="shared" si="105"/>
        <v>0</v>
      </c>
      <c r="CQ79" s="340">
        <f t="shared" si="106"/>
        <v>0</v>
      </c>
      <c r="CR79" s="340">
        <f t="shared" si="107"/>
        <v>0</v>
      </c>
      <c r="CS79" s="340">
        <f t="shared" si="108"/>
        <v>0</v>
      </c>
      <c r="CT79" s="340">
        <f t="shared" si="109"/>
        <v>0</v>
      </c>
      <c r="CU79" s="340">
        <f t="shared" si="110"/>
        <v>0</v>
      </c>
      <c r="CV79" s="340">
        <f t="shared" si="111"/>
        <v>0</v>
      </c>
      <c r="CW79" s="340">
        <f t="shared" si="112"/>
        <v>0</v>
      </c>
      <c r="CX79" s="340">
        <f t="shared" si="113"/>
        <v>0</v>
      </c>
      <c r="CY79" s="340">
        <f t="shared" si="114"/>
        <v>0</v>
      </c>
      <c r="CZ79" s="386"/>
      <c r="DA79" s="357"/>
      <c r="DB79" s="364" cm="1">
        <f t="array" ref="DB79">SUMPRODUCT(BY79:CB79*BY$8:CB$8)+SUMPRODUCT(CC79:CE79,CC$8:CE$8)*$BX79*5280+SUMPRODUCT(CF79:CL79,CF$8:CL$8)+SUMPRODUCT(CM79:CQ79,CM$8:CQ$8)*$BX79*5280+SUMPRODUCT(CR79:CY79,CR$8:CY$8)+CZ79</f>
        <v>0</v>
      </c>
    </row>
    <row r="80" spans="1:106" ht="69.95" customHeight="1" x14ac:dyDescent="0.3">
      <c r="A80" s="225"/>
      <c r="B80" s="403">
        <f t="shared" ref="B80:B92" si="118">B79+1</f>
        <v>67</v>
      </c>
      <c r="C80" s="226"/>
      <c r="D80" s="227"/>
      <c r="E80" s="228"/>
      <c r="F80" s="227"/>
      <c r="G80" s="229"/>
      <c r="H80" s="376"/>
      <c r="I80" s="376"/>
      <c r="J80" s="376"/>
      <c r="K80" s="376"/>
      <c r="L80" s="376"/>
      <c r="M80" s="376"/>
      <c r="N80" s="376"/>
      <c r="O80" s="376"/>
      <c r="P80" s="376"/>
      <c r="Q80" s="376"/>
      <c r="R80" s="376"/>
      <c r="S80" s="376"/>
      <c r="T80" s="376"/>
      <c r="U80" s="376"/>
      <c r="V80" s="376"/>
      <c r="W80" s="376"/>
      <c r="X80" s="376"/>
      <c r="Y80" s="376"/>
      <c r="Z80" s="376"/>
      <c r="AA80" s="376"/>
      <c r="AB80" s="376"/>
      <c r="AC80" s="376"/>
      <c r="AD80" s="376"/>
      <c r="AE80" s="376"/>
      <c r="AF80" s="376"/>
      <c r="AG80" s="376"/>
      <c r="AH80" s="376"/>
      <c r="AI80" s="376"/>
      <c r="AJ80" s="376"/>
      <c r="AK80" s="376"/>
      <c r="AL80" s="376"/>
      <c r="AM80" s="376"/>
      <c r="AN80" s="376"/>
      <c r="AO80" s="376"/>
      <c r="AP80" s="376"/>
      <c r="AQ80" s="376"/>
      <c r="AR80" s="376"/>
      <c r="AS80" s="376"/>
      <c r="AT80" s="376"/>
      <c r="AU80" s="376"/>
      <c r="AV80" s="377"/>
      <c r="AW80" s="378"/>
      <c r="AX80" s="379"/>
      <c r="AY80" s="380"/>
      <c r="BC80" s="372"/>
      <c r="BD80" s="371"/>
      <c r="BE80" s="372"/>
      <c r="BF80" s="371"/>
      <c r="BG80" s="372"/>
      <c r="BH80" s="371"/>
      <c r="BI80" s="372"/>
      <c r="BJ80" s="371"/>
      <c r="BK80" s="372"/>
      <c r="BL80" s="373"/>
      <c r="BM80" s="34"/>
      <c r="BN80" s="34" t="e">
        <f>INDEX('Point System'!$C$1:$C$42,MATCH(BC80,'Point System'!$A$1:$A$42,0))</f>
        <v>#N/A</v>
      </c>
      <c r="BO80" s="34" t="e">
        <f>INDEX('Point System'!$C$1:$C$42,MATCH(BE80,'Point System'!$A$1:$A$42,0))</f>
        <v>#N/A</v>
      </c>
      <c r="BP80" s="34" t="e">
        <f>INDEX('Point System'!$C$1:$C$42,MATCH(BG80,'Point System'!$A$1:$A$42,0))</f>
        <v>#N/A</v>
      </c>
      <c r="BQ80" s="34" t="e">
        <f>INDEX('Point System'!$C$1:$C$42,MATCH(BI80,'Point System'!$A$1:$A$42,0))</f>
        <v>#N/A</v>
      </c>
      <c r="BR80" s="34" t="e">
        <f>INDEX('Point System'!$C$1:$C$42,MATCH(BK80,'Point System'!$A$1:$A$42,0))</f>
        <v>#N/A</v>
      </c>
      <c r="BS80" s="34" t="e">
        <f>SUM(BN$14:BR80)</f>
        <v>#N/A</v>
      </c>
      <c r="BT80" s="34"/>
      <c r="BU80" s="34"/>
      <c r="BV80" s="339"/>
      <c r="BW80" s="368"/>
      <c r="BX80" s="366">
        <v>0.5</v>
      </c>
      <c r="BY80" s="340">
        <f t="shared" si="88"/>
        <v>0</v>
      </c>
      <c r="BZ80" s="340">
        <f t="shared" si="89"/>
        <v>0</v>
      </c>
      <c r="CA80" s="340">
        <f t="shared" si="90"/>
        <v>0</v>
      </c>
      <c r="CB80" s="340">
        <f t="shared" si="91"/>
        <v>0</v>
      </c>
      <c r="CC80" s="340">
        <f t="shared" si="92"/>
        <v>0</v>
      </c>
      <c r="CD80" s="340">
        <f t="shared" si="93"/>
        <v>0</v>
      </c>
      <c r="CE80" s="340">
        <f t="shared" si="94"/>
        <v>0</v>
      </c>
      <c r="CF80" s="340">
        <f t="shared" si="95"/>
        <v>0</v>
      </c>
      <c r="CG80" s="340">
        <f t="shared" si="96"/>
        <v>0</v>
      </c>
      <c r="CH80" s="340">
        <f t="shared" si="97"/>
        <v>0</v>
      </c>
      <c r="CI80" s="340">
        <f t="shared" si="98"/>
        <v>0</v>
      </c>
      <c r="CJ80" s="340">
        <f t="shared" si="99"/>
        <v>0</v>
      </c>
      <c r="CK80" s="340">
        <f t="shared" si="100"/>
        <v>0</v>
      </c>
      <c r="CL80" s="340">
        <f t="shared" si="101"/>
        <v>0</v>
      </c>
      <c r="CM80" s="340">
        <f t="shared" si="102"/>
        <v>0</v>
      </c>
      <c r="CN80" s="340">
        <f t="shared" si="103"/>
        <v>0</v>
      </c>
      <c r="CO80" s="340">
        <f t="shared" si="104"/>
        <v>0</v>
      </c>
      <c r="CP80" s="340">
        <f t="shared" si="105"/>
        <v>0</v>
      </c>
      <c r="CQ80" s="340">
        <f t="shared" si="106"/>
        <v>0</v>
      </c>
      <c r="CR80" s="340">
        <f t="shared" si="107"/>
        <v>0</v>
      </c>
      <c r="CS80" s="340">
        <f t="shared" si="108"/>
        <v>0</v>
      </c>
      <c r="CT80" s="340">
        <f t="shared" si="109"/>
        <v>0</v>
      </c>
      <c r="CU80" s="340">
        <f t="shared" si="110"/>
        <v>0</v>
      </c>
      <c r="CV80" s="340">
        <f t="shared" si="111"/>
        <v>0</v>
      </c>
      <c r="CW80" s="340">
        <f t="shared" si="112"/>
        <v>0</v>
      </c>
      <c r="CX80" s="340">
        <f t="shared" si="113"/>
        <v>0</v>
      </c>
      <c r="CY80" s="340">
        <f t="shared" si="114"/>
        <v>0</v>
      </c>
      <c r="CZ80" s="386"/>
      <c r="DA80" s="357"/>
      <c r="DB80" s="364" cm="1">
        <f t="array" ref="DB80">SUMPRODUCT(BY80:CB80*BY$8:CB$8)+SUMPRODUCT(CC80:CE80,CC$8:CE$8)*$BX80*5280+SUMPRODUCT(CF80:CL80,CF$8:CL$8)+SUMPRODUCT(CM80:CQ80,CM$8:CQ$8)*$BX80*5280+SUMPRODUCT(CR80:CY80,CR$8:CY$8)+CZ80</f>
        <v>0</v>
      </c>
    </row>
    <row r="81" spans="1:106" ht="69.95" customHeight="1" x14ac:dyDescent="0.3">
      <c r="A81" s="225"/>
      <c r="B81" s="403">
        <f t="shared" si="118"/>
        <v>68</v>
      </c>
      <c r="C81" s="226"/>
      <c r="D81" s="227"/>
      <c r="E81" s="228"/>
      <c r="F81" s="227"/>
      <c r="G81" s="229"/>
      <c r="H81" s="376"/>
      <c r="I81" s="376"/>
      <c r="J81" s="376"/>
      <c r="K81" s="376"/>
      <c r="L81" s="376"/>
      <c r="M81" s="376"/>
      <c r="N81" s="376"/>
      <c r="O81" s="376"/>
      <c r="P81" s="376"/>
      <c r="Q81" s="376"/>
      <c r="R81" s="376"/>
      <c r="S81" s="376"/>
      <c r="T81" s="376"/>
      <c r="U81" s="376"/>
      <c r="V81" s="376"/>
      <c r="W81" s="376"/>
      <c r="X81" s="376"/>
      <c r="Y81" s="376"/>
      <c r="Z81" s="376"/>
      <c r="AA81" s="376"/>
      <c r="AB81" s="376"/>
      <c r="AC81" s="376"/>
      <c r="AD81" s="376"/>
      <c r="AE81" s="376"/>
      <c r="AF81" s="376"/>
      <c r="AG81" s="376"/>
      <c r="AH81" s="376"/>
      <c r="AI81" s="376"/>
      <c r="AJ81" s="376"/>
      <c r="AK81" s="376"/>
      <c r="AL81" s="376"/>
      <c r="AM81" s="376"/>
      <c r="AN81" s="376"/>
      <c r="AO81" s="376"/>
      <c r="AP81" s="376"/>
      <c r="AQ81" s="376"/>
      <c r="AR81" s="376"/>
      <c r="AS81" s="376"/>
      <c r="AT81" s="376"/>
      <c r="AU81" s="376"/>
      <c r="AV81" s="377"/>
      <c r="AW81" s="378"/>
      <c r="AX81" s="379"/>
      <c r="AY81" s="380"/>
      <c r="BC81" s="372"/>
      <c r="BD81" s="371"/>
      <c r="BE81" s="372"/>
      <c r="BF81" s="371"/>
      <c r="BG81" s="372"/>
      <c r="BH81" s="371"/>
      <c r="BI81" s="372"/>
      <c r="BJ81" s="371"/>
      <c r="BK81" s="372"/>
      <c r="BL81" s="373"/>
      <c r="BM81" s="34"/>
      <c r="BN81" s="34" t="e">
        <f>INDEX('Point System'!$C$1:$C$42,MATCH(BC81,'Point System'!$A$1:$A$42,0))</f>
        <v>#N/A</v>
      </c>
      <c r="BO81" s="34" t="e">
        <f>INDEX('Point System'!$C$1:$C$42,MATCH(BE81,'Point System'!$A$1:$A$42,0))</f>
        <v>#N/A</v>
      </c>
      <c r="BP81" s="34" t="e">
        <f>INDEX('Point System'!$C$1:$C$42,MATCH(BG81,'Point System'!$A$1:$A$42,0))</f>
        <v>#N/A</v>
      </c>
      <c r="BQ81" s="34" t="e">
        <f>INDEX('Point System'!$C$1:$C$42,MATCH(BI81,'Point System'!$A$1:$A$42,0))</f>
        <v>#N/A</v>
      </c>
      <c r="BR81" s="34" t="e">
        <f>INDEX('Point System'!$C$1:$C$42,MATCH(BK81,'Point System'!$A$1:$A$42,0))</f>
        <v>#N/A</v>
      </c>
      <c r="BS81" s="34" t="e">
        <f>SUM(BN$14:BR81)</f>
        <v>#N/A</v>
      </c>
      <c r="BT81" s="34"/>
      <c r="BU81" s="34"/>
      <c r="BV81" s="339"/>
      <c r="BW81" s="368"/>
      <c r="BX81" s="366">
        <v>0.5</v>
      </c>
      <c r="BY81" s="340">
        <f t="shared" si="88"/>
        <v>0</v>
      </c>
      <c r="BZ81" s="340">
        <f t="shared" si="89"/>
        <v>0</v>
      </c>
      <c r="CA81" s="340">
        <f t="shared" si="90"/>
        <v>0</v>
      </c>
      <c r="CB81" s="340">
        <f t="shared" si="91"/>
        <v>0</v>
      </c>
      <c r="CC81" s="340">
        <f t="shared" si="92"/>
        <v>0</v>
      </c>
      <c r="CD81" s="340">
        <f t="shared" si="93"/>
        <v>0</v>
      </c>
      <c r="CE81" s="340">
        <f t="shared" si="94"/>
        <v>0</v>
      </c>
      <c r="CF81" s="340">
        <f t="shared" si="95"/>
        <v>0</v>
      </c>
      <c r="CG81" s="340">
        <f t="shared" si="96"/>
        <v>0</v>
      </c>
      <c r="CH81" s="340">
        <f t="shared" si="97"/>
        <v>0</v>
      </c>
      <c r="CI81" s="340">
        <f t="shared" si="98"/>
        <v>0</v>
      </c>
      <c r="CJ81" s="340">
        <f t="shared" si="99"/>
        <v>0</v>
      </c>
      <c r="CK81" s="340">
        <f t="shared" si="100"/>
        <v>0</v>
      </c>
      <c r="CL81" s="340">
        <f t="shared" si="101"/>
        <v>0</v>
      </c>
      <c r="CM81" s="340">
        <f t="shared" si="102"/>
        <v>0</v>
      </c>
      <c r="CN81" s="340">
        <f t="shared" si="103"/>
        <v>0</v>
      </c>
      <c r="CO81" s="340">
        <f t="shared" si="104"/>
        <v>0</v>
      </c>
      <c r="CP81" s="340">
        <f t="shared" si="105"/>
        <v>0</v>
      </c>
      <c r="CQ81" s="340">
        <f t="shared" si="106"/>
        <v>0</v>
      </c>
      <c r="CR81" s="340">
        <f t="shared" si="107"/>
        <v>0</v>
      </c>
      <c r="CS81" s="340">
        <f t="shared" si="108"/>
        <v>0</v>
      </c>
      <c r="CT81" s="340">
        <f t="shared" si="109"/>
        <v>0</v>
      </c>
      <c r="CU81" s="340">
        <f t="shared" si="110"/>
        <v>0</v>
      </c>
      <c r="CV81" s="340">
        <f t="shared" si="111"/>
        <v>0</v>
      </c>
      <c r="CW81" s="340">
        <f t="shared" si="112"/>
        <v>0</v>
      </c>
      <c r="CX81" s="340">
        <f t="shared" si="113"/>
        <v>0</v>
      </c>
      <c r="CY81" s="340">
        <f t="shared" si="114"/>
        <v>0</v>
      </c>
      <c r="CZ81" s="386"/>
      <c r="DA81" s="357"/>
      <c r="DB81" s="364" cm="1">
        <f t="array" ref="DB81">SUMPRODUCT(BY81:CB81*BY$8:CB$8)+SUMPRODUCT(CC81:CE81,CC$8:CE$8)*$BX81*5280+SUMPRODUCT(CF81:CL81,CF$8:CL$8)+SUMPRODUCT(CM81:CQ81,CM$8:CQ$8)*$BX81*5280+SUMPRODUCT(CR81:CY81,CR$8:CY$8)+CZ81</f>
        <v>0</v>
      </c>
    </row>
    <row r="82" spans="1:106" ht="69.95" customHeight="1" x14ac:dyDescent="0.3">
      <c r="A82" s="225"/>
      <c r="B82" s="403">
        <f t="shared" si="118"/>
        <v>69</v>
      </c>
      <c r="C82" s="226"/>
      <c r="D82" s="227"/>
      <c r="E82" s="228"/>
      <c r="F82" s="227"/>
      <c r="G82" s="229"/>
      <c r="H82" s="376"/>
      <c r="I82" s="376"/>
      <c r="J82" s="376"/>
      <c r="K82" s="376"/>
      <c r="L82" s="376"/>
      <c r="M82" s="376"/>
      <c r="N82" s="376"/>
      <c r="O82" s="376"/>
      <c r="P82" s="376"/>
      <c r="Q82" s="376"/>
      <c r="R82" s="376"/>
      <c r="S82" s="376"/>
      <c r="T82" s="376"/>
      <c r="U82" s="376"/>
      <c r="V82" s="376"/>
      <c r="W82" s="376"/>
      <c r="X82" s="376"/>
      <c r="Y82" s="376"/>
      <c r="Z82" s="376"/>
      <c r="AA82" s="376"/>
      <c r="AB82" s="376"/>
      <c r="AC82" s="376"/>
      <c r="AD82" s="376"/>
      <c r="AE82" s="376"/>
      <c r="AF82" s="376"/>
      <c r="AG82" s="376"/>
      <c r="AH82" s="376"/>
      <c r="AI82" s="376"/>
      <c r="AJ82" s="376"/>
      <c r="AK82" s="376"/>
      <c r="AL82" s="376"/>
      <c r="AM82" s="376"/>
      <c r="AN82" s="376"/>
      <c r="AO82" s="376"/>
      <c r="AP82" s="376"/>
      <c r="AQ82" s="376"/>
      <c r="AR82" s="376"/>
      <c r="AS82" s="376"/>
      <c r="AT82" s="376"/>
      <c r="AU82" s="376"/>
      <c r="AV82" s="377"/>
      <c r="AW82" s="378"/>
      <c r="AX82" s="379"/>
      <c r="AY82" s="380"/>
      <c r="BC82" s="372"/>
      <c r="BD82" s="371"/>
      <c r="BE82" s="372"/>
      <c r="BF82" s="371"/>
      <c r="BG82" s="372"/>
      <c r="BH82" s="371"/>
      <c r="BI82" s="372"/>
      <c r="BJ82" s="371"/>
      <c r="BK82" s="372"/>
      <c r="BL82" s="373"/>
      <c r="BM82" s="34"/>
      <c r="BN82" s="34" t="e">
        <f>INDEX('Point System'!$C$1:$C$42,MATCH(BC82,'Point System'!$A$1:$A$42,0))</f>
        <v>#N/A</v>
      </c>
      <c r="BO82" s="34" t="e">
        <f>INDEX('Point System'!$C$1:$C$42,MATCH(BE82,'Point System'!$A$1:$A$42,0))</f>
        <v>#N/A</v>
      </c>
      <c r="BP82" s="34" t="e">
        <f>INDEX('Point System'!$C$1:$C$42,MATCH(BG82,'Point System'!$A$1:$A$42,0))</f>
        <v>#N/A</v>
      </c>
      <c r="BQ82" s="34" t="e">
        <f>INDEX('Point System'!$C$1:$C$42,MATCH(BI82,'Point System'!$A$1:$A$42,0))</f>
        <v>#N/A</v>
      </c>
      <c r="BR82" s="34" t="e">
        <f>INDEX('Point System'!$C$1:$C$42,MATCH(BK82,'Point System'!$A$1:$A$42,0))</f>
        <v>#N/A</v>
      </c>
      <c r="BS82" s="34" t="e">
        <f>SUM(BN$14:BR82)</f>
        <v>#N/A</v>
      </c>
      <c r="BT82" s="34"/>
      <c r="BU82" s="34"/>
      <c r="BV82" s="339"/>
      <c r="BW82" s="368"/>
      <c r="BX82" s="366">
        <v>0.5</v>
      </c>
      <c r="BY82" s="340">
        <f t="shared" si="88"/>
        <v>0</v>
      </c>
      <c r="BZ82" s="340">
        <f t="shared" si="89"/>
        <v>0</v>
      </c>
      <c r="CA82" s="340">
        <f t="shared" si="90"/>
        <v>0</v>
      </c>
      <c r="CB82" s="340">
        <f t="shared" si="91"/>
        <v>0</v>
      </c>
      <c r="CC82" s="340">
        <f t="shared" si="92"/>
        <v>0</v>
      </c>
      <c r="CD82" s="340">
        <f t="shared" si="93"/>
        <v>0</v>
      </c>
      <c r="CE82" s="340">
        <f t="shared" si="94"/>
        <v>0</v>
      </c>
      <c r="CF82" s="340">
        <f t="shared" si="95"/>
        <v>0</v>
      </c>
      <c r="CG82" s="340">
        <f t="shared" si="96"/>
        <v>0</v>
      </c>
      <c r="CH82" s="340">
        <f t="shared" si="97"/>
        <v>0</v>
      </c>
      <c r="CI82" s="340">
        <f t="shared" si="98"/>
        <v>0</v>
      </c>
      <c r="CJ82" s="340">
        <f t="shared" si="99"/>
        <v>0</v>
      </c>
      <c r="CK82" s="340">
        <f t="shared" si="100"/>
        <v>0</v>
      </c>
      <c r="CL82" s="340">
        <f t="shared" si="101"/>
        <v>0</v>
      </c>
      <c r="CM82" s="340">
        <f t="shared" si="102"/>
        <v>0</v>
      </c>
      <c r="CN82" s="340">
        <f t="shared" si="103"/>
        <v>0</v>
      </c>
      <c r="CO82" s="340">
        <f t="shared" si="104"/>
        <v>0</v>
      </c>
      <c r="CP82" s="340">
        <f t="shared" si="105"/>
        <v>0</v>
      </c>
      <c r="CQ82" s="340">
        <f t="shared" si="106"/>
        <v>0</v>
      </c>
      <c r="CR82" s="340">
        <f t="shared" si="107"/>
        <v>0</v>
      </c>
      <c r="CS82" s="340">
        <f t="shared" si="108"/>
        <v>0</v>
      </c>
      <c r="CT82" s="340">
        <f t="shared" si="109"/>
        <v>0</v>
      </c>
      <c r="CU82" s="340">
        <f t="shared" si="110"/>
        <v>0</v>
      </c>
      <c r="CV82" s="340">
        <f t="shared" si="111"/>
        <v>0</v>
      </c>
      <c r="CW82" s="340">
        <f t="shared" si="112"/>
        <v>0</v>
      </c>
      <c r="CX82" s="340">
        <f t="shared" si="113"/>
        <v>0</v>
      </c>
      <c r="CY82" s="340">
        <f t="shared" si="114"/>
        <v>0</v>
      </c>
      <c r="CZ82" s="386"/>
      <c r="DA82" s="357"/>
      <c r="DB82" s="364" cm="1">
        <f t="array" ref="DB82">SUMPRODUCT(BY82:CB82*BY$8:CB$8)+SUMPRODUCT(CC82:CE82,CC$8:CE$8)*$BX82*5280+SUMPRODUCT(CF82:CL82,CF$8:CL$8)+SUMPRODUCT(CM82:CQ82,CM$8:CQ$8)*$BX82*5280+SUMPRODUCT(CR82:CY82,CR$8:CY$8)+CZ82</f>
        <v>0</v>
      </c>
    </row>
    <row r="83" spans="1:106" ht="69.95" customHeight="1" x14ac:dyDescent="0.3">
      <c r="A83" s="225"/>
      <c r="B83" s="403">
        <f t="shared" si="118"/>
        <v>70</v>
      </c>
      <c r="C83" s="226"/>
      <c r="D83" s="227"/>
      <c r="E83" s="228"/>
      <c r="F83" s="227"/>
      <c r="G83" s="229"/>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7"/>
      <c r="AW83" s="378"/>
      <c r="AX83" s="379"/>
      <c r="AY83" s="380"/>
      <c r="BC83" s="372"/>
      <c r="BD83" s="371"/>
      <c r="BE83" s="372"/>
      <c r="BF83" s="371"/>
      <c r="BG83" s="372"/>
      <c r="BH83" s="371"/>
      <c r="BI83" s="372"/>
      <c r="BJ83" s="371"/>
      <c r="BK83" s="372"/>
      <c r="BL83" s="373"/>
      <c r="BM83" s="34"/>
      <c r="BN83" s="34" t="e">
        <f>INDEX('Point System'!$C$1:$C$42,MATCH(BC83,'Point System'!$A$1:$A$42,0))</f>
        <v>#N/A</v>
      </c>
      <c r="BO83" s="34" t="e">
        <f>INDEX('Point System'!$C$1:$C$42,MATCH(BE83,'Point System'!$A$1:$A$42,0))</f>
        <v>#N/A</v>
      </c>
      <c r="BP83" s="34" t="e">
        <f>INDEX('Point System'!$C$1:$C$42,MATCH(BG83,'Point System'!$A$1:$A$42,0))</f>
        <v>#N/A</v>
      </c>
      <c r="BQ83" s="34" t="e">
        <f>INDEX('Point System'!$C$1:$C$42,MATCH(BI83,'Point System'!$A$1:$A$42,0))</f>
        <v>#N/A</v>
      </c>
      <c r="BR83" s="34" t="e">
        <f>INDEX('Point System'!$C$1:$C$42,MATCH(BK83,'Point System'!$A$1:$A$42,0))</f>
        <v>#N/A</v>
      </c>
      <c r="BS83" s="34" t="e">
        <f>SUM(BN$14:BR83)</f>
        <v>#N/A</v>
      </c>
      <c r="BT83" s="34"/>
      <c r="BU83" s="34"/>
      <c r="BV83" s="339"/>
      <c r="BW83" s="368"/>
      <c r="BX83" s="366">
        <v>0.5</v>
      </c>
      <c r="BY83" s="340">
        <f t="shared" si="88"/>
        <v>0</v>
      </c>
      <c r="BZ83" s="340">
        <f t="shared" si="89"/>
        <v>0</v>
      </c>
      <c r="CA83" s="340">
        <f t="shared" si="90"/>
        <v>0</v>
      </c>
      <c r="CB83" s="340">
        <f t="shared" si="91"/>
        <v>0</v>
      </c>
      <c r="CC83" s="340">
        <f t="shared" si="92"/>
        <v>0</v>
      </c>
      <c r="CD83" s="340">
        <f t="shared" si="93"/>
        <v>0</v>
      </c>
      <c r="CE83" s="340">
        <f t="shared" si="94"/>
        <v>0</v>
      </c>
      <c r="CF83" s="340">
        <f t="shared" si="95"/>
        <v>0</v>
      </c>
      <c r="CG83" s="340">
        <f t="shared" si="96"/>
        <v>0</v>
      </c>
      <c r="CH83" s="340">
        <f t="shared" si="97"/>
        <v>0</v>
      </c>
      <c r="CI83" s="340">
        <f t="shared" si="98"/>
        <v>0</v>
      </c>
      <c r="CJ83" s="340">
        <f t="shared" si="99"/>
        <v>0</v>
      </c>
      <c r="CK83" s="340">
        <f t="shared" si="100"/>
        <v>0</v>
      </c>
      <c r="CL83" s="340">
        <f t="shared" si="101"/>
        <v>0</v>
      </c>
      <c r="CM83" s="340">
        <f t="shared" si="102"/>
        <v>0</v>
      </c>
      <c r="CN83" s="340">
        <f t="shared" si="103"/>
        <v>0</v>
      </c>
      <c r="CO83" s="340">
        <f t="shared" si="104"/>
        <v>0</v>
      </c>
      <c r="CP83" s="340">
        <f t="shared" si="105"/>
        <v>0</v>
      </c>
      <c r="CQ83" s="340">
        <f t="shared" si="106"/>
        <v>0</v>
      </c>
      <c r="CR83" s="340">
        <f t="shared" si="107"/>
        <v>0</v>
      </c>
      <c r="CS83" s="340">
        <f t="shared" si="108"/>
        <v>0</v>
      </c>
      <c r="CT83" s="340">
        <f t="shared" si="109"/>
        <v>0</v>
      </c>
      <c r="CU83" s="340">
        <f t="shared" si="110"/>
        <v>0</v>
      </c>
      <c r="CV83" s="340">
        <f t="shared" si="111"/>
        <v>0</v>
      </c>
      <c r="CW83" s="340">
        <f t="shared" si="112"/>
        <v>0</v>
      </c>
      <c r="CX83" s="340">
        <f t="shared" si="113"/>
        <v>0</v>
      </c>
      <c r="CY83" s="340">
        <f t="shared" si="114"/>
        <v>0</v>
      </c>
      <c r="CZ83" s="386"/>
      <c r="DA83" s="357"/>
      <c r="DB83" s="364" cm="1">
        <f t="array" ref="DB83">SUMPRODUCT(BY83:CB83*BY$8:CB$8)+SUMPRODUCT(CC83:CE83,CC$8:CE$8)*$BX83*5280+SUMPRODUCT(CF83:CL83,CF$8:CL$8)+SUMPRODUCT(CM83:CQ83,CM$8:CQ$8)*$BX83*5280+SUMPRODUCT(CR83:CY83,CR$8:CY$8)+CZ83</f>
        <v>0</v>
      </c>
    </row>
    <row r="84" spans="1:106" ht="69.95" customHeight="1" x14ac:dyDescent="0.3">
      <c r="A84" s="225"/>
      <c r="B84" s="403">
        <f t="shared" si="118"/>
        <v>71</v>
      </c>
      <c r="C84" s="226"/>
      <c r="D84" s="227"/>
      <c r="E84" s="228"/>
      <c r="F84" s="227"/>
      <c r="G84" s="229"/>
      <c r="H84" s="376"/>
      <c r="I84" s="376"/>
      <c r="J84" s="376"/>
      <c r="K84" s="376"/>
      <c r="L84" s="376"/>
      <c r="M84" s="376"/>
      <c r="N84" s="376"/>
      <c r="O84" s="376"/>
      <c r="P84" s="376"/>
      <c r="Q84" s="376"/>
      <c r="R84" s="376"/>
      <c r="S84" s="376"/>
      <c r="T84" s="376"/>
      <c r="U84" s="376"/>
      <c r="V84" s="376"/>
      <c r="W84" s="376"/>
      <c r="X84" s="376"/>
      <c r="Y84" s="376"/>
      <c r="Z84" s="376"/>
      <c r="AA84" s="376"/>
      <c r="AB84" s="376"/>
      <c r="AC84" s="376"/>
      <c r="AD84" s="376"/>
      <c r="AE84" s="376"/>
      <c r="AF84" s="376"/>
      <c r="AG84" s="376"/>
      <c r="AH84" s="376"/>
      <c r="AI84" s="376"/>
      <c r="AJ84" s="376"/>
      <c r="AK84" s="376"/>
      <c r="AL84" s="376"/>
      <c r="AM84" s="376"/>
      <c r="AN84" s="376"/>
      <c r="AO84" s="376"/>
      <c r="AP84" s="376"/>
      <c r="AQ84" s="376"/>
      <c r="AR84" s="376"/>
      <c r="AS84" s="376"/>
      <c r="AT84" s="376"/>
      <c r="AU84" s="376"/>
      <c r="AV84" s="377"/>
      <c r="AW84" s="378"/>
      <c r="AX84" s="379"/>
      <c r="AY84" s="380"/>
      <c r="BC84" s="372"/>
      <c r="BD84" s="371"/>
      <c r="BE84" s="372"/>
      <c r="BF84" s="371"/>
      <c r="BG84" s="372"/>
      <c r="BH84" s="371"/>
      <c r="BI84" s="372"/>
      <c r="BJ84" s="371"/>
      <c r="BK84" s="372"/>
      <c r="BL84" s="373"/>
      <c r="BM84" s="34"/>
      <c r="BN84" s="34" t="e">
        <f>INDEX('Point System'!$C$1:$C$42,MATCH(BC84,'Point System'!$A$1:$A$42,0))</f>
        <v>#N/A</v>
      </c>
      <c r="BO84" s="34" t="e">
        <f>INDEX('Point System'!$C$1:$C$42,MATCH(BE84,'Point System'!$A$1:$A$42,0))</f>
        <v>#N/A</v>
      </c>
      <c r="BP84" s="34" t="e">
        <f>INDEX('Point System'!$C$1:$C$42,MATCH(BG84,'Point System'!$A$1:$A$42,0))</f>
        <v>#N/A</v>
      </c>
      <c r="BQ84" s="34" t="e">
        <f>INDEX('Point System'!$C$1:$C$42,MATCH(BI84,'Point System'!$A$1:$A$42,0))</f>
        <v>#N/A</v>
      </c>
      <c r="BR84" s="34" t="e">
        <f>INDEX('Point System'!$C$1:$C$42,MATCH(BK84,'Point System'!$A$1:$A$42,0))</f>
        <v>#N/A</v>
      </c>
      <c r="BS84" s="34" t="e">
        <f>SUM(BN$14:BR84)</f>
        <v>#N/A</v>
      </c>
      <c r="BT84" s="34"/>
      <c r="BU84" s="34"/>
      <c r="BV84" s="339"/>
      <c r="BW84" s="368"/>
      <c r="BX84" s="366">
        <v>0.5</v>
      </c>
      <c r="BY84" s="340">
        <f t="shared" si="88"/>
        <v>0</v>
      </c>
      <c r="BZ84" s="340">
        <f t="shared" si="89"/>
        <v>0</v>
      </c>
      <c r="CA84" s="340">
        <f t="shared" si="90"/>
        <v>0</v>
      </c>
      <c r="CB84" s="340">
        <f t="shared" si="91"/>
        <v>0</v>
      </c>
      <c r="CC84" s="340">
        <f t="shared" si="92"/>
        <v>0</v>
      </c>
      <c r="CD84" s="340">
        <f t="shared" si="93"/>
        <v>0</v>
      </c>
      <c r="CE84" s="340">
        <f t="shared" si="94"/>
        <v>0</v>
      </c>
      <c r="CF84" s="340">
        <f t="shared" si="95"/>
        <v>0</v>
      </c>
      <c r="CG84" s="340">
        <f t="shared" si="96"/>
        <v>0</v>
      </c>
      <c r="CH84" s="340">
        <f t="shared" si="97"/>
        <v>0</v>
      </c>
      <c r="CI84" s="340">
        <f t="shared" si="98"/>
        <v>0</v>
      </c>
      <c r="CJ84" s="340">
        <f t="shared" si="99"/>
        <v>0</v>
      </c>
      <c r="CK84" s="340">
        <f t="shared" si="100"/>
        <v>0</v>
      </c>
      <c r="CL84" s="340">
        <f t="shared" si="101"/>
        <v>0</v>
      </c>
      <c r="CM84" s="340">
        <f t="shared" si="102"/>
        <v>0</v>
      </c>
      <c r="CN84" s="340">
        <f t="shared" si="103"/>
        <v>0</v>
      </c>
      <c r="CO84" s="340">
        <f t="shared" si="104"/>
        <v>0</v>
      </c>
      <c r="CP84" s="340">
        <f t="shared" si="105"/>
        <v>0</v>
      </c>
      <c r="CQ84" s="340">
        <f t="shared" si="106"/>
        <v>0</v>
      </c>
      <c r="CR84" s="340">
        <f t="shared" si="107"/>
        <v>0</v>
      </c>
      <c r="CS84" s="340">
        <f t="shared" si="108"/>
        <v>0</v>
      </c>
      <c r="CT84" s="340">
        <f t="shared" si="109"/>
        <v>0</v>
      </c>
      <c r="CU84" s="340">
        <f t="shared" si="110"/>
        <v>0</v>
      </c>
      <c r="CV84" s="340">
        <f t="shared" si="111"/>
        <v>0</v>
      </c>
      <c r="CW84" s="340">
        <f t="shared" si="112"/>
        <v>0</v>
      </c>
      <c r="CX84" s="340">
        <f t="shared" si="113"/>
        <v>0</v>
      </c>
      <c r="CY84" s="340">
        <f t="shared" si="114"/>
        <v>0</v>
      </c>
      <c r="CZ84" s="386"/>
      <c r="DA84" s="357"/>
      <c r="DB84" s="364" cm="1">
        <f t="array" ref="DB84">SUMPRODUCT(BY84:CB84*BY$8:CB$8)+SUMPRODUCT(CC84:CE84,CC$8:CE$8)*$BX84*5280+SUMPRODUCT(CF84:CL84,CF$8:CL$8)+SUMPRODUCT(CM84:CQ84,CM$8:CQ$8)*$BX84*5280+SUMPRODUCT(CR84:CY84,CR$8:CY$8)+CZ84</f>
        <v>0</v>
      </c>
    </row>
    <row r="85" spans="1:106" ht="69.95" customHeight="1" x14ac:dyDescent="0.3">
      <c r="A85" s="225"/>
      <c r="B85" s="403">
        <f t="shared" si="118"/>
        <v>72</v>
      </c>
      <c r="C85" s="226"/>
      <c r="D85" s="227"/>
      <c r="E85" s="228"/>
      <c r="F85" s="227"/>
      <c r="G85" s="229"/>
      <c r="H85" s="376"/>
      <c r="I85" s="376"/>
      <c r="J85" s="376"/>
      <c r="K85" s="376"/>
      <c r="L85" s="376"/>
      <c r="M85" s="376"/>
      <c r="N85" s="376"/>
      <c r="O85" s="376"/>
      <c r="P85" s="376"/>
      <c r="Q85" s="376"/>
      <c r="R85" s="376"/>
      <c r="S85" s="376"/>
      <c r="T85" s="376"/>
      <c r="U85" s="376"/>
      <c r="V85" s="376"/>
      <c r="W85" s="376"/>
      <c r="X85" s="376"/>
      <c r="Y85" s="376"/>
      <c r="Z85" s="376"/>
      <c r="AA85" s="376"/>
      <c r="AB85" s="376"/>
      <c r="AC85" s="376"/>
      <c r="AD85" s="376"/>
      <c r="AE85" s="376"/>
      <c r="AF85" s="376"/>
      <c r="AG85" s="376"/>
      <c r="AH85" s="376"/>
      <c r="AI85" s="376"/>
      <c r="AJ85" s="376"/>
      <c r="AK85" s="376"/>
      <c r="AL85" s="376"/>
      <c r="AM85" s="376"/>
      <c r="AN85" s="376"/>
      <c r="AO85" s="376"/>
      <c r="AP85" s="376"/>
      <c r="AQ85" s="376"/>
      <c r="AR85" s="376"/>
      <c r="AS85" s="376"/>
      <c r="AT85" s="376"/>
      <c r="AU85" s="376"/>
      <c r="AV85" s="377"/>
      <c r="AW85" s="378"/>
      <c r="AX85" s="379"/>
      <c r="AY85" s="380"/>
      <c r="BC85" s="372"/>
      <c r="BD85" s="371"/>
      <c r="BE85" s="372"/>
      <c r="BF85" s="371"/>
      <c r="BG85" s="372"/>
      <c r="BH85" s="371"/>
      <c r="BI85" s="372"/>
      <c r="BJ85" s="371"/>
      <c r="BK85" s="372"/>
      <c r="BL85" s="373"/>
      <c r="BM85" s="34"/>
      <c r="BN85" s="34" t="e">
        <f>INDEX('Point System'!$C$1:$C$42,MATCH(BC85,'Point System'!$A$1:$A$42,0))</f>
        <v>#N/A</v>
      </c>
      <c r="BO85" s="34" t="e">
        <f>INDEX('Point System'!$C$1:$C$42,MATCH(BE85,'Point System'!$A$1:$A$42,0))</f>
        <v>#N/A</v>
      </c>
      <c r="BP85" s="34" t="e">
        <f>INDEX('Point System'!$C$1:$C$42,MATCH(BG85,'Point System'!$A$1:$A$42,0))</f>
        <v>#N/A</v>
      </c>
      <c r="BQ85" s="34" t="e">
        <f>INDEX('Point System'!$C$1:$C$42,MATCH(BI85,'Point System'!$A$1:$A$42,0))</f>
        <v>#N/A</v>
      </c>
      <c r="BR85" s="34" t="e">
        <f>INDEX('Point System'!$C$1:$C$42,MATCH(BK85,'Point System'!$A$1:$A$42,0))</f>
        <v>#N/A</v>
      </c>
      <c r="BS85" s="34" t="e">
        <f>SUM(BN$14:BR85)</f>
        <v>#N/A</v>
      </c>
      <c r="BT85" s="34"/>
      <c r="BU85" s="34"/>
      <c r="BV85" s="339"/>
      <c r="BW85" s="368"/>
      <c r="BX85" s="366">
        <v>0.5</v>
      </c>
      <c r="BY85" s="340">
        <f t="shared" si="88"/>
        <v>0</v>
      </c>
      <c r="BZ85" s="340">
        <f t="shared" si="89"/>
        <v>0</v>
      </c>
      <c r="CA85" s="340">
        <f t="shared" si="90"/>
        <v>0</v>
      </c>
      <c r="CB85" s="340">
        <f t="shared" si="91"/>
        <v>0</v>
      </c>
      <c r="CC85" s="340">
        <f t="shared" si="92"/>
        <v>0</v>
      </c>
      <c r="CD85" s="340">
        <f t="shared" si="93"/>
        <v>0</v>
      </c>
      <c r="CE85" s="340">
        <f t="shared" si="94"/>
        <v>0</v>
      </c>
      <c r="CF85" s="340">
        <f t="shared" si="95"/>
        <v>0</v>
      </c>
      <c r="CG85" s="340">
        <f t="shared" si="96"/>
        <v>0</v>
      </c>
      <c r="CH85" s="340">
        <f t="shared" si="97"/>
        <v>0</v>
      </c>
      <c r="CI85" s="340">
        <f t="shared" si="98"/>
        <v>0</v>
      </c>
      <c r="CJ85" s="340">
        <f t="shared" si="99"/>
        <v>0</v>
      </c>
      <c r="CK85" s="340">
        <f t="shared" si="100"/>
        <v>0</v>
      </c>
      <c r="CL85" s="340">
        <f t="shared" si="101"/>
        <v>0</v>
      </c>
      <c r="CM85" s="340">
        <f t="shared" si="102"/>
        <v>0</v>
      </c>
      <c r="CN85" s="340">
        <f t="shared" si="103"/>
        <v>0</v>
      </c>
      <c r="CO85" s="340">
        <f t="shared" si="104"/>
        <v>0</v>
      </c>
      <c r="CP85" s="340">
        <f t="shared" si="105"/>
        <v>0</v>
      </c>
      <c r="CQ85" s="340">
        <f t="shared" si="106"/>
        <v>0</v>
      </c>
      <c r="CR85" s="340">
        <f t="shared" si="107"/>
        <v>0</v>
      </c>
      <c r="CS85" s="340">
        <f t="shared" si="108"/>
        <v>0</v>
      </c>
      <c r="CT85" s="340">
        <f t="shared" si="109"/>
        <v>0</v>
      </c>
      <c r="CU85" s="340">
        <f t="shared" si="110"/>
        <v>0</v>
      </c>
      <c r="CV85" s="340">
        <f t="shared" si="111"/>
        <v>0</v>
      </c>
      <c r="CW85" s="340">
        <f t="shared" si="112"/>
        <v>0</v>
      </c>
      <c r="CX85" s="340">
        <f t="shared" si="113"/>
        <v>0</v>
      </c>
      <c r="CY85" s="340">
        <f t="shared" si="114"/>
        <v>0</v>
      </c>
      <c r="CZ85" s="386"/>
      <c r="DA85" s="357"/>
      <c r="DB85" s="364" cm="1">
        <f t="array" ref="DB85">SUMPRODUCT(BY85:CB85*BY$8:CB$8)+SUMPRODUCT(CC85:CE85,CC$8:CE$8)*$BX85*5280+SUMPRODUCT(CF85:CL85,CF$8:CL$8)+SUMPRODUCT(CM85:CQ85,CM$8:CQ$8)*$BX85*5280+SUMPRODUCT(CR85:CY85,CR$8:CY$8)+CZ85</f>
        <v>0</v>
      </c>
    </row>
    <row r="86" spans="1:106" ht="69.95" customHeight="1" x14ac:dyDescent="0.3">
      <c r="A86" s="225"/>
      <c r="B86" s="403">
        <f t="shared" si="118"/>
        <v>73</v>
      </c>
      <c r="C86" s="226"/>
      <c r="D86" s="227"/>
      <c r="E86" s="228"/>
      <c r="F86" s="227"/>
      <c r="G86" s="229"/>
      <c r="H86" s="376"/>
      <c r="I86" s="376"/>
      <c r="J86" s="376"/>
      <c r="K86" s="376"/>
      <c r="L86" s="376"/>
      <c r="M86" s="376"/>
      <c r="N86" s="376"/>
      <c r="O86" s="376"/>
      <c r="P86" s="376"/>
      <c r="Q86" s="376"/>
      <c r="R86" s="376"/>
      <c r="S86" s="376"/>
      <c r="T86" s="376"/>
      <c r="U86" s="376"/>
      <c r="V86" s="376"/>
      <c r="W86" s="376"/>
      <c r="X86" s="376"/>
      <c r="Y86" s="376"/>
      <c r="Z86" s="376"/>
      <c r="AA86" s="376"/>
      <c r="AB86" s="376"/>
      <c r="AC86" s="376"/>
      <c r="AD86" s="376"/>
      <c r="AE86" s="376"/>
      <c r="AF86" s="376"/>
      <c r="AG86" s="376"/>
      <c r="AH86" s="376"/>
      <c r="AI86" s="376"/>
      <c r="AJ86" s="376"/>
      <c r="AK86" s="376"/>
      <c r="AL86" s="376"/>
      <c r="AM86" s="376"/>
      <c r="AN86" s="376"/>
      <c r="AO86" s="376"/>
      <c r="AP86" s="376"/>
      <c r="AQ86" s="376"/>
      <c r="AR86" s="376"/>
      <c r="AS86" s="376"/>
      <c r="AT86" s="376"/>
      <c r="AU86" s="376"/>
      <c r="AV86" s="377"/>
      <c r="AW86" s="378"/>
      <c r="AX86" s="379"/>
      <c r="AY86" s="380"/>
      <c r="BC86" s="372"/>
      <c r="BD86" s="371"/>
      <c r="BE86" s="372"/>
      <c r="BF86" s="371"/>
      <c r="BG86" s="372"/>
      <c r="BH86" s="371"/>
      <c r="BI86" s="372"/>
      <c r="BJ86" s="371"/>
      <c r="BK86" s="372"/>
      <c r="BL86" s="373"/>
      <c r="BM86" s="34"/>
      <c r="BN86" s="34" t="e">
        <f>INDEX('Point System'!$C$1:$C$42,MATCH(BC86,'Point System'!$A$1:$A$42,0))</f>
        <v>#N/A</v>
      </c>
      <c r="BO86" s="34" t="e">
        <f>INDEX('Point System'!$C$1:$C$42,MATCH(BE86,'Point System'!$A$1:$A$42,0))</f>
        <v>#N/A</v>
      </c>
      <c r="BP86" s="34" t="e">
        <f>INDEX('Point System'!$C$1:$C$42,MATCH(BG86,'Point System'!$A$1:$A$42,0))</f>
        <v>#N/A</v>
      </c>
      <c r="BQ86" s="34" t="e">
        <f>INDEX('Point System'!$C$1:$C$42,MATCH(BI86,'Point System'!$A$1:$A$42,0))</f>
        <v>#N/A</v>
      </c>
      <c r="BR86" s="34" t="e">
        <f>INDEX('Point System'!$C$1:$C$42,MATCH(BK86,'Point System'!$A$1:$A$42,0))</f>
        <v>#N/A</v>
      </c>
      <c r="BS86" s="34" t="e">
        <f>SUM(BN$14:BR86)</f>
        <v>#N/A</v>
      </c>
      <c r="BT86" s="34"/>
      <c r="BU86" s="34"/>
      <c r="BV86" s="339"/>
      <c r="BW86" s="368"/>
      <c r="BX86" s="366">
        <v>0.5</v>
      </c>
      <c r="BY86" s="340">
        <f t="shared" si="88"/>
        <v>0</v>
      </c>
      <c r="BZ86" s="340">
        <f t="shared" si="89"/>
        <v>0</v>
      </c>
      <c r="CA86" s="340">
        <f t="shared" si="90"/>
        <v>0</v>
      </c>
      <c r="CB86" s="340">
        <f t="shared" si="91"/>
        <v>0</v>
      </c>
      <c r="CC86" s="340">
        <f t="shared" si="92"/>
        <v>0</v>
      </c>
      <c r="CD86" s="340">
        <f t="shared" si="93"/>
        <v>0</v>
      </c>
      <c r="CE86" s="340">
        <f t="shared" si="94"/>
        <v>0</v>
      </c>
      <c r="CF86" s="340">
        <f t="shared" si="95"/>
        <v>0</v>
      </c>
      <c r="CG86" s="340">
        <f t="shared" si="96"/>
        <v>0</v>
      </c>
      <c r="CH86" s="340">
        <f t="shared" si="97"/>
        <v>0</v>
      </c>
      <c r="CI86" s="340">
        <f t="shared" si="98"/>
        <v>0</v>
      </c>
      <c r="CJ86" s="340">
        <f t="shared" si="99"/>
        <v>0</v>
      </c>
      <c r="CK86" s="340">
        <f t="shared" si="100"/>
        <v>0</v>
      </c>
      <c r="CL86" s="340">
        <f t="shared" si="101"/>
        <v>0</v>
      </c>
      <c r="CM86" s="340">
        <f t="shared" si="102"/>
        <v>0</v>
      </c>
      <c r="CN86" s="340">
        <f t="shared" si="103"/>
        <v>0</v>
      </c>
      <c r="CO86" s="340">
        <f t="shared" si="104"/>
        <v>0</v>
      </c>
      <c r="CP86" s="340">
        <f t="shared" si="105"/>
        <v>0</v>
      </c>
      <c r="CQ86" s="340">
        <f t="shared" si="106"/>
        <v>0</v>
      </c>
      <c r="CR86" s="340">
        <f t="shared" si="107"/>
        <v>0</v>
      </c>
      <c r="CS86" s="340">
        <f t="shared" si="108"/>
        <v>0</v>
      </c>
      <c r="CT86" s="340">
        <f t="shared" si="109"/>
        <v>0</v>
      </c>
      <c r="CU86" s="340">
        <f t="shared" si="110"/>
        <v>0</v>
      </c>
      <c r="CV86" s="340">
        <f t="shared" si="111"/>
        <v>0</v>
      </c>
      <c r="CW86" s="340">
        <f t="shared" si="112"/>
        <v>0</v>
      </c>
      <c r="CX86" s="340">
        <f t="shared" si="113"/>
        <v>0</v>
      </c>
      <c r="CY86" s="340">
        <f t="shared" si="114"/>
        <v>0</v>
      </c>
      <c r="CZ86" s="386"/>
      <c r="DA86" s="357"/>
      <c r="DB86" s="364" cm="1">
        <f t="array" ref="DB86">SUMPRODUCT(BY86:CB86*BY$8:CB$8)+SUMPRODUCT(CC86:CE86,CC$8:CE$8)*$BX86*5280+SUMPRODUCT(CF86:CL86,CF$8:CL$8)+SUMPRODUCT(CM86:CQ86,CM$8:CQ$8)*$BX86*5280+SUMPRODUCT(CR86:CY86,CR$8:CY$8)+CZ86</f>
        <v>0</v>
      </c>
    </row>
    <row r="87" spans="1:106" ht="69.95" customHeight="1" x14ac:dyDescent="0.3">
      <c r="B87" s="403">
        <f t="shared" si="118"/>
        <v>74</v>
      </c>
      <c r="C87" s="226"/>
      <c r="D87" s="227"/>
      <c r="E87" s="228"/>
      <c r="F87" s="227"/>
      <c r="G87" s="229"/>
      <c r="H87" s="376"/>
      <c r="I87" s="376"/>
      <c r="J87" s="376"/>
      <c r="K87" s="376"/>
      <c r="L87" s="376"/>
      <c r="M87" s="376"/>
      <c r="N87" s="376"/>
      <c r="O87" s="376"/>
      <c r="P87" s="376"/>
      <c r="Q87" s="376"/>
      <c r="R87" s="376"/>
      <c r="S87" s="376"/>
      <c r="T87" s="376"/>
      <c r="U87" s="376"/>
      <c r="V87" s="376"/>
      <c r="W87" s="376"/>
      <c r="X87" s="376"/>
      <c r="Y87" s="376"/>
      <c r="Z87" s="376"/>
      <c r="AA87" s="376"/>
      <c r="AB87" s="376"/>
      <c r="AC87" s="376"/>
      <c r="AD87" s="376"/>
      <c r="AE87" s="376"/>
      <c r="AF87" s="376"/>
      <c r="AG87" s="376"/>
      <c r="AH87" s="376"/>
      <c r="AI87" s="376"/>
      <c r="AJ87" s="376"/>
      <c r="AK87" s="376"/>
      <c r="AL87" s="376"/>
      <c r="AM87" s="376"/>
      <c r="AN87" s="376"/>
      <c r="AO87" s="376"/>
      <c r="AP87" s="376"/>
      <c r="AQ87" s="376"/>
      <c r="AR87" s="376"/>
      <c r="AS87" s="376"/>
      <c r="AT87" s="376"/>
      <c r="AU87" s="376"/>
      <c r="AV87" s="377"/>
      <c r="AW87" s="378"/>
      <c r="AX87" s="379"/>
      <c r="AY87" s="380"/>
      <c r="BC87" s="372"/>
      <c r="BD87" s="371"/>
      <c r="BE87" s="372"/>
      <c r="BF87" s="371"/>
      <c r="BG87" s="372"/>
      <c r="BH87" s="371"/>
      <c r="BI87" s="372"/>
      <c r="BJ87" s="371"/>
      <c r="BK87" s="372"/>
      <c r="BL87" s="373"/>
      <c r="BM87" s="34"/>
      <c r="BN87" s="34" t="e">
        <f>INDEX('Point System'!$C$1:$C$42,MATCH(BC87,'Point System'!$A$1:$A$42,0))</f>
        <v>#N/A</v>
      </c>
      <c r="BO87" s="34" t="e">
        <f>INDEX('Point System'!$C$1:$C$42,MATCH(BE87,'Point System'!$A$1:$A$42,0))</f>
        <v>#N/A</v>
      </c>
      <c r="BP87" s="34" t="e">
        <f>INDEX('Point System'!$C$1:$C$42,MATCH(BG87,'Point System'!$A$1:$A$42,0))</f>
        <v>#N/A</v>
      </c>
      <c r="BQ87" s="34" t="e">
        <f>INDEX('Point System'!$C$1:$C$42,MATCH(BI87,'Point System'!$A$1:$A$42,0))</f>
        <v>#N/A</v>
      </c>
      <c r="BR87" s="34" t="e">
        <f>INDEX('Point System'!$C$1:$C$42,MATCH(BK87,'Point System'!$A$1:$A$42,0))</f>
        <v>#N/A</v>
      </c>
      <c r="BS87" s="34" t="e">
        <f>SUM(BN$14:BR87)</f>
        <v>#N/A</v>
      </c>
      <c r="BT87" s="34"/>
      <c r="BU87" s="34"/>
      <c r="BV87" s="339"/>
      <c r="BW87" s="368"/>
      <c r="BX87" s="366">
        <v>0.5</v>
      </c>
      <c r="BY87" s="340">
        <f t="shared" si="88"/>
        <v>0</v>
      </c>
      <c r="BZ87" s="340">
        <f t="shared" si="89"/>
        <v>0</v>
      </c>
      <c r="CA87" s="340">
        <f t="shared" si="90"/>
        <v>0</v>
      </c>
      <c r="CB87" s="340">
        <f t="shared" si="91"/>
        <v>0</v>
      </c>
      <c r="CC87" s="340">
        <f t="shared" si="92"/>
        <v>0</v>
      </c>
      <c r="CD87" s="340">
        <f t="shared" si="93"/>
        <v>0</v>
      </c>
      <c r="CE87" s="340">
        <f t="shared" si="94"/>
        <v>0</v>
      </c>
      <c r="CF87" s="340">
        <f t="shared" si="95"/>
        <v>0</v>
      </c>
      <c r="CG87" s="340">
        <f t="shared" si="96"/>
        <v>0</v>
      </c>
      <c r="CH87" s="340">
        <f t="shared" si="97"/>
        <v>0</v>
      </c>
      <c r="CI87" s="340">
        <f t="shared" si="98"/>
        <v>0</v>
      </c>
      <c r="CJ87" s="340">
        <f t="shared" si="99"/>
        <v>0</v>
      </c>
      <c r="CK87" s="340">
        <f t="shared" si="100"/>
        <v>0</v>
      </c>
      <c r="CL87" s="340">
        <f t="shared" si="101"/>
        <v>0</v>
      </c>
      <c r="CM87" s="340">
        <f t="shared" si="102"/>
        <v>0</v>
      </c>
      <c r="CN87" s="340">
        <f t="shared" si="103"/>
        <v>0</v>
      </c>
      <c r="CO87" s="340">
        <f t="shared" si="104"/>
        <v>0</v>
      </c>
      <c r="CP87" s="340">
        <f t="shared" si="105"/>
        <v>0</v>
      </c>
      <c r="CQ87" s="340">
        <f t="shared" si="106"/>
        <v>0</v>
      </c>
      <c r="CR87" s="340">
        <f t="shared" si="107"/>
        <v>0</v>
      </c>
      <c r="CS87" s="340">
        <f t="shared" si="108"/>
        <v>0</v>
      </c>
      <c r="CT87" s="340">
        <f t="shared" si="109"/>
        <v>0</v>
      </c>
      <c r="CU87" s="340">
        <f t="shared" si="110"/>
        <v>0</v>
      </c>
      <c r="CV87" s="340">
        <f t="shared" si="111"/>
        <v>0</v>
      </c>
      <c r="CW87" s="340">
        <f t="shared" si="112"/>
        <v>0</v>
      </c>
      <c r="CX87" s="340">
        <f t="shared" si="113"/>
        <v>0</v>
      </c>
      <c r="CY87" s="340">
        <f t="shared" si="114"/>
        <v>0</v>
      </c>
      <c r="CZ87" s="386"/>
      <c r="DA87" s="357"/>
      <c r="DB87" s="364" cm="1">
        <f t="array" ref="DB87">SUMPRODUCT(BY87:CB87*BY$8:CB$8)+SUMPRODUCT(CC87:CE87,CC$8:CE$8)*$BX87*5280+SUMPRODUCT(CF87:CL87,CF$8:CL$8)+SUMPRODUCT(CM87:CQ87,CM$8:CQ$8)*$BX87*5280+SUMPRODUCT(CR87:CY87,CR$8:CY$8)+CZ87</f>
        <v>0</v>
      </c>
    </row>
    <row r="88" spans="1:106" ht="69.95" customHeight="1" x14ac:dyDescent="0.3">
      <c r="A88" s="225"/>
      <c r="B88" s="403">
        <f t="shared" si="118"/>
        <v>75</v>
      </c>
      <c r="C88" s="226"/>
      <c r="D88" s="227"/>
      <c r="E88" s="228"/>
      <c r="F88" s="227"/>
      <c r="G88" s="229"/>
      <c r="H88" s="376"/>
      <c r="I88" s="376"/>
      <c r="J88" s="376"/>
      <c r="K88" s="376"/>
      <c r="L88" s="376"/>
      <c r="M88" s="376"/>
      <c r="N88" s="376"/>
      <c r="O88" s="376"/>
      <c r="P88" s="376"/>
      <c r="Q88" s="376"/>
      <c r="R88" s="376"/>
      <c r="S88" s="376"/>
      <c r="T88" s="376"/>
      <c r="U88" s="376"/>
      <c r="V88" s="376"/>
      <c r="W88" s="376"/>
      <c r="X88" s="376"/>
      <c r="Y88" s="376"/>
      <c r="Z88" s="376"/>
      <c r="AA88" s="376"/>
      <c r="AB88" s="376"/>
      <c r="AC88" s="376"/>
      <c r="AD88" s="376"/>
      <c r="AE88" s="376"/>
      <c r="AF88" s="376"/>
      <c r="AG88" s="376"/>
      <c r="AH88" s="376"/>
      <c r="AI88" s="376"/>
      <c r="AJ88" s="376"/>
      <c r="AK88" s="376"/>
      <c r="AL88" s="376"/>
      <c r="AM88" s="376"/>
      <c r="AN88" s="376"/>
      <c r="AO88" s="376"/>
      <c r="AP88" s="376"/>
      <c r="AQ88" s="376"/>
      <c r="AR88" s="376"/>
      <c r="AS88" s="376"/>
      <c r="AT88" s="376"/>
      <c r="AU88" s="376"/>
      <c r="AV88" s="377"/>
      <c r="AW88" s="378"/>
      <c r="AX88" s="379"/>
      <c r="AY88" s="380"/>
      <c r="BC88" s="372"/>
      <c r="BD88" s="371"/>
      <c r="BE88" s="372"/>
      <c r="BF88" s="371"/>
      <c r="BG88" s="372"/>
      <c r="BH88" s="371"/>
      <c r="BI88" s="372"/>
      <c r="BJ88" s="371"/>
      <c r="BK88" s="372"/>
      <c r="BL88" s="373"/>
      <c r="BM88" s="34"/>
      <c r="BN88" s="34" t="e">
        <f>INDEX('Point System'!$C$1:$C$42,MATCH(BC88,'Point System'!$A$1:$A$42,0))</f>
        <v>#N/A</v>
      </c>
      <c r="BO88" s="34" t="e">
        <f>INDEX('Point System'!$C$1:$C$42,MATCH(BE88,'Point System'!$A$1:$A$42,0))</f>
        <v>#N/A</v>
      </c>
      <c r="BP88" s="34" t="e">
        <f>INDEX('Point System'!$C$1:$C$42,MATCH(BG88,'Point System'!$A$1:$A$42,0))</f>
        <v>#N/A</v>
      </c>
      <c r="BQ88" s="34" t="e">
        <f>INDEX('Point System'!$C$1:$C$42,MATCH(BI88,'Point System'!$A$1:$A$42,0))</f>
        <v>#N/A</v>
      </c>
      <c r="BR88" s="34" t="e">
        <f>INDEX('Point System'!$C$1:$C$42,MATCH(BK88,'Point System'!$A$1:$A$42,0))</f>
        <v>#N/A</v>
      </c>
      <c r="BS88" s="34" t="e">
        <f>SUM(BN$14:BR88)</f>
        <v>#N/A</v>
      </c>
      <c r="BT88" s="34"/>
      <c r="BU88" s="34"/>
      <c r="BV88" s="339"/>
      <c r="BW88" s="368"/>
      <c r="BX88" s="366">
        <v>0.5</v>
      </c>
      <c r="BY88" s="340">
        <f t="shared" si="88"/>
        <v>0</v>
      </c>
      <c r="BZ88" s="340">
        <f t="shared" si="89"/>
        <v>0</v>
      </c>
      <c r="CA88" s="340">
        <f t="shared" si="90"/>
        <v>0</v>
      </c>
      <c r="CB88" s="340">
        <f t="shared" si="91"/>
        <v>0</v>
      </c>
      <c r="CC88" s="340">
        <f t="shared" si="92"/>
        <v>0</v>
      </c>
      <c r="CD88" s="340">
        <f t="shared" si="93"/>
        <v>0</v>
      </c>
      <c r="CE88" s="340">
        <f t="shared" si="94"/>
        <v>0</v>
      </c>
      <c r="CF88" s="340">
        <f t="shared" si="95"/>
        <v>0</v>
      </c>
      <c r="CG88" s="340">
        <f t="shared" si="96"/>
        <v>0</v>
      </c>
      <c r="CH88" s="340">
        <f t="shared" si="97"/>
        <v>0</v>
      </c>
      <c r="CI88" s="340">
        <f t="shared" si="98"/>
        <v>0</v>
      </c>
      <c r="CJ88" s="340">
        <f t="shared" si="99"/>
        <v>0</v>
      </c>
      <c r="CK88" s="340">
        <f t="shared" si="100"/>
        <v>0</v>
      </c>
      <c r="CL88" s="340">
        <f t="shared" si="101"/>
        <v>0</v>
      </c>
      <c r="CM88" s="340">
        <f t="shared" si="102"/>
        <v>0</v>
      </c>
      <c r="CN88" s="340">
        <f t="shared" si="103"/>
        <v>0</v>
      </c>
      <c r="CO88" s="340">
        <f t="shared" si="104"/>
        <v>0</v>
      </c>
      <c r="CP88" s="340">
        <f t="shared" si="105"/>
        <v>0</v>
      </c>
      <c r="CQ88" s="340">
        <f t="shared" si="106"/>
        <v>0</v>
      </c>
      <c r="CR88" s="340">
        <f t="shared" si="107"/>
        <v>0</v>
      </c>
      <c r="CS88" s="340">
        <f t="shared" si="108"/>
        <v>0</v>
      </c>
      <c r="CT88" s="340">
        <f t="shared" si="109"/>
        <v>0</v>
      </c>
      <c r="CU88" s="340">
        <f t="shared" si="110"/>
        <v>0</v>
      </c>
      <c r="CV88" s="340">
        <f t="shared" si="111"/>
        <v>0</v>
      </c>
      <c r="CW88" s="340">
        <f t="shared" si="112"/>
        <v>0</v>
      </c>
      <c r="CX88" s="340">
        <f t="shared" si="113"/>
        <v>0</v>
      </c>
      <c r="CY88" s="340">
        <f t="shared" si="114"/>
        <v>0</v>
      </c>
      <c r="CZ88" s="386"/>
      <c r="DA88" s="357"/>
      <c r="DB88" s="364" cm="1">
        <f t="array" ref="DB88">SUMPRODUCT(BY88:CB88*BY$8:CB$8)+SUMPRODUCT(CC88:CE88,CC$8:CE$8)*$BX88*5280+SUMPRODUCT(CF88:CL88,CF$8:CL$8)+SUMPRODUCT(CM88:CQ88,CM$8:CQ$8)*$BX88*5280+SUMPRODUCT(CR88:CY88,CR$8:CY$8)+CZ88</f>
        <v>0</v>
      </c>
    </row>
    <row r="89" spans="1:106" ht="69.95" customHeight="1" x14ac:dyDescent="0.3">
      <c r="A89" s="225"/>
      <c r="B89" s="403">
        <f t="shared" si="118"/>
        <v>76</v>
      </c>
      <c r="C89" s="226"/>
      <c r="D89" s="227"/>
      <c r="E89" s="228"/>
      <c r="F89" s="227"/>
      <c r="G89" s="229"/>
      <c r="H89" s="376"/>
      <c r="I89" s="376"/>
      <c r="J89" s="376"/>
      <c r="K89" s="376"/>
      <c r="L89" s="376"/>
      <c r="M89" s="376"/>
      <c r="N89" s="376"/>
      <c r="O89" s="376"/>
      <c r="P89" s="376"/>
      <c r="Q89" s="376"/>
      <c r="R89" s="376"/>
      <c r="S89" s="376"/>
      <c r="T89" s="376"/>
      <c r="U89" s="376"/>
      <c r="V89" s="376"/>
      <c r="W89" s="376"/>
      <c r="X89" s="376"/>
      <c r="Y89" s="376"/>
      <c r="Z89" s="376"/>
      <c r="AA89" s="376"/>
      <c r="AB89" s="376"/>
      <c r="AC89" s="376"/>
      <c r="AD89" s="376"/>
      <c r="AE89" s="376"/>
      <c r="AF89" s="376"/>
      <c r="AG89" s="376"/>
      <c r="AH89" s="376"/>
      <c r="AI89" s="376"/>
      <c r="AJ89" s="376"/>
      <c r="AK89" s="376"/>
      <c r="AL89" s="376"/>
      <c r="AM89" s="376"/>
      <c r="AN89" s="376"/>
      <c r="AO89" s="376"/>
      <c r="AP89" s="376"/>
      <c r="AQ89" s="376"/>
      <c r="AR89" s="376"/>
      <c r="AS89" s="376"/>
      <c r="AT89" s="376"/>
      <c r="AU89" s="376"/>
      <c r="AV89" s="377"/>
      <c r="AW89" s="378"/>
      <c r="AX89" s="379"/>
      <c r="AY89" s="380"/>
      <c r="BC89" s="372"/>
      <c r="BD89" s="371"/>
      <c r="BE89" s="372"/>
      <c r="BF89" s="371"/>
      <c r="BG89" s="372"/>
      <c r="BH89" s="371"/>
      <c r="BI89" s="372"/>
      <c r="BJ89" s="371"/>
      <c r="BK89" s="372"/>
      <c r="BL89" s="373"/>
      <c r="BM89" s="34"/>
      <c r="BN89" s="34" t="e">
        <f>INDEX('Point System'!$C$1:$C$42,MATCH(BC89,'Point System'!$A$1:$A$42,0))</f>
        <v>#N/A</v>
      </c>
      <c r="BO89" s="34" t="e">
        <f>INDEX('Point System'!$C$1:$C$42,MATCH(BE89,'Point System'!$A$1:$A$42,0))</f>
        <v>#N/A</v>
      </c>
      <c r="BP89" s="34" t="e">
        <f>INDEX('Point System'!$C$1:$C$42,MATCH(BG89,'Point System'!$A$1:$A$42,0))</f>
        <v>#N/A</v>
      </c>
      <c r="BQ89" s="34" t="e">
        <f>INDEX('Point System'!$C$1:$C$42,MATCH(BI89,'Point System'!$A$1:$A$42,0))</f>
        <v>#N/A</v>
      </c>
      <c r="BR89" s="34" t="e">
        <f>INDEX('Point System'!$C$1:$C$42,MATCH(BK89,'Point System'!$A$1:$A$42,0))</f>
        <v>#N/A</v>
      </c>
      <c r="BS89" s="34" t="e">
        <f>SUM(BN$14:BR89)</f>
        <v>#N/A</v>
      </c>
      <c r="BT89" s="34"/>
      <c r="BU89" s="34"/>
      <c r="BV89" s="339"/>
      <c r="BW89" s="368"/>
      <c r="BX89" s="366">
        <v>0.5</v>
      </c>
      <c r="BY89" s="340">
        <f t="shared" si="88"/>
        <v>0</v>
      </c>
      <c r="BZ89" s="340">
        <f t="shared" si="89"/>
        <v>0</v>
      </c>
      <c r="CA89" s="340">
        <f t="shared" si="90"/>
        <v>0</v>
      </c>
      <c r="CB89" s="340">
        <f t="shared" si="91"/>
        <v>0</v>
      </c>
      <c r="CC89" s="340">
        <f t="shared" si="92"/>
        <v>0</v>
      </c>
      <c r="CD89" s="340">
        <f t="shared" si="93"/>
        <v>0</v>
      </c>
      <c r="CE89" s="340">
        <f t="shared" si="94"/>
        <v>0</v>
      </c>
      <c r="CF89" s="340">
        <f t="shared" si="95"/>
        <v>0</v>
      </c>
      <c r="CG89" s="340">
        <f t="shared" si="96"/>
        <v>0</v>
      </c>
      <c r="CH89" s="340">
        <f t="shared" si="97"/>
        <v>0</v>
      </c>
      <c r="CI89" s="340">
        <f t="shared" si="98"/>
        <v>0</v>
      </c>
      <c r="CJ89" s="340">
        <f t="shared" si="99"/>
        <v>0</v>
      </c>
      <c r="CK89" s="340">
        <f t="shared" si="100"/>
        <v>0</v>
      </c>
      <c r="CL89" s="340">
        <f t="shared" si="101"/>
        <v>0</v>
      </c>
      <c r="CM89" s="340">
        <f t="shared" si="102"/>
        <v>0</v>
      </c>
      <c r="CN89" s="340">
        <f t="shared" si="103"/>
        <v>0</v>
      </c>
      <c r="CO89" s="340">
        <f t="shared" si="104"/>
        <v>0</v>
      </c>
      <c r="CP89" s="340">
        <f t="shared" si="105"/>
        <v>0</v>
      </c>
      <c r="CQ89" s="340">
        <f t="shared" si="106"/>
        <v>0</v>
      </c>
      <c r="CR89" s="340">
        <f t="shared" si="107"/>
        <v>0</v>
      </c>
      <c r="CS89" s="340">
        <f t="shared" si="108"/>
        <v>0</v>
      </c>
      <c r="CT89" s="340">
        <f t="shared" si="109"/>
        <v>0</v>
      </c>
      <c r="CU89" s="340">
        <f t="shared" si="110"/>
        <v>0</v>
      </c>
      <c r="CV89" s="340">
        <f t="shared" si="111"/>
        <v>0</v>
      </c>
      <c r="CW89" s="340">
        <f t="shared" si="112"/>
        <v>0</v>
      </c>
      <c r="CX89" s="340">
        <f t="shared" si="113"/>
        <v>0</v>
      </c>
      <c r="CY89" s="340">
        <f t="shared" si="114"/>
        <v>0</v>
      </c>
      <c r="CZ89" s="386"/>
      <c r="DA89" s="357"/>
      <c r="DB89" s="364" cm="1">
        <f t="array" ref="DB89">SUMPRODUCT(BY89:CB89*BY$8:CB$8)+SUMPRODUCT(CC89:CE89,CC$8:CE$8)*$BX89*5280+SUMPRODUCT(CF89:CL89,CF$8:CL$8)+SUMPRODUCT(CM89:CQ89,CM$8:CQ$8)*$BX89*5280+SUMPRODUCT(CR89:CY89,CR$8:CY$8)+CZ89</f>
        <v>0</v>
      </c>
    </row>
    <row r="90" spans="1:106" ht="69.95" customHeight="1" x14ac:dyDescent="0.3">
      <c r="A90" s="225"/>
      <c r="B90" s="403">
        <f t="shared" si="118"/>
        <v>77</v>
      </c>
      <c r="C90" s="226"/>
      <c r="D90" s="227"/>
      <c r="E90" s="228"/>
      <c r="F90" s="227"/>
      <c r="G90" s="229"/>
      <c r="H90" s="376"/>
      <c r="I90" s="376"/>
      <c r="J90" s="376"/>
      <c r="K90" s="376"/>
      <c r="L90" s="376"/>
      <c r="M90" s="376"/>
      <c r="N90" s="376"/>
      <c r="O90" s="376"/>
      <c r="P90" s="376"/>
      <c r="Q90" s="376"/>
      <c r="R90" s="376"/>
      <c r="S90" s="376"/>
      <c r="T90" s="376"/>
      <c r="U90" s="376"/>
      <c r="V90" s="376"/>
      <c r="W90" s="376"/>
      <c r="X90" s="376"/>
      <c r="Y90" s="376"/>
      <c r="Z90" s="376"/>
      <c r="AA90" s="376"/>
      <c r="AB90" s="376"/>
      <c r="AC90" s="376"/>
      <c r="AD90" s="376"/>
      <c r="AE90" s="376"/>
      <c r="AF90" s="376"/>
      <c r="AG90" s="376"/>
      <c r="AH90" s="376"/>
      <c r="AI90" s="376"/>
      <c r="AJ90" s="376"/>
      <c r="AK90" s="376"/>
      <c r="AL90" s="376"/>
      <c r="AM90" s="376"/>
      <c r="AN90" s="376"/>
      <c r="AO90" s="376"/>
      <c r="AP90" s="376"/>
      <c r="AQ90" s="376"/>
      <c r="AR90" s="376"/>
      <c r="AS90" s="376"/>
      <c r="AT90" s="376"/>
      <c r="AU90" s="376"/>
      <c r="AV90" s="377"/>
      <c r="AW90" s="378"/>
      <c r="AX90" s="379"/>
      <c r="AY90" s="380"/>
      <c r="BC90" s="372"/>
      <c r="BD90" s="371"/>
      <c r="BE90" s="372"/>
      <c r="BF90" s="371"/>
      <c r="BG90" s="372"/>
      <c r="BH90" s="371"/>
      <c r="BI90" s="372"/>
      <c r="BJ90" s="371"/>
      <c r="BK90" s="372"/>
      <c r="BL90" s="373"/>
      <c r="BM90" s="34"/>
      <c r="BN90" s="34" t="e">
        <f>INDEX('Point System'!$C$1:$C$42,MATCH(BC90,'Point System'!$A$1:$A$42,0))</f>
        <v>#N/A</v>
      </c>
      <c r="BO90" s="34" t="e">
        <f>INDEX('Point System'!$C$1:$C$42,MATCH(BE90,'Point System'!$A$1:$A$42,0))</f>
        <v>#N/A</v>
      </c>
      <c r="BP90" s="34" t="e">
        <f>INDEX('Point System'!$C$1:$C$42,MATCH(BG90,'Point System'!$A$1:$A$42,0))</f>
        <v>#N/A</v>
      </c>
      <c r="BQ90" s="34" t="e">
        <f>INDEX('Point System'!$C$1:$C$42,MATCH(BI90,'Point System'!$A$1:$A$42,0))</f>
        <v>#N/A</v>
      </c>
      <c r="BR90" s="34" t="e">
        <f>INDEX('Point System'!$C$1:$C$42,MATCH(BK90,'Point System'!$A$1:$A$42,0))</f>
        <v>#N/A</v>
      </c>
      <c r="BS90" s="34" t="e">
        <f>SUM(BN$14:BR90)</f>
        <v>#N/A</v>
      </c>
      <c r="BT90" s="34"/>
      <c r="BU90" s="34"/>
      <c r="BV90" s="339"/>
      <c r="BW90" s="368"/>
      <c r="BX90" s="366">
        <v>0.5</v>
      </c>
      <c r="BY90" s="340">
        <f t="shared" si="88"/>
        <v>0</v>
      </c>
      <c r="BZ90" s="340">
        <f t="shared" si="89"/>
        <v>0</v>
      </c>
      <c r="CA90" s="340">
        <f t="shared" si="90"/>
        <v>0</v>
      </c>
      <c r="CB90" s="340">
        <f t="shared" si="91"/>
        <v>0</v>
      </c>
      <c r="CC90" s="340">
        <f t="shared" si="92"/>
        <v>0</v>
      </c>
      <c r="CD90" s="340">
        <f t="shared" si="93"/>
        <v>0</v>
      </c>
      <c r="CE90" s="340">
        <f t="shared" si="94"/>
        <v>0</v>
      </c>
      <c r="CF90" s="340">
        <f t="shared" si="95"/>
        <v>0</v>
      </c>
      <c r="CG90" s="340">
        <f t="shared" si="96"/>
        <v>0</v>
      </c>
      <c r="CH90" s="340">
        <f t="shared" si="97"/>
        <v>0</v>
      </c>
      <c r="CI90" s="340">
        <f t="shared" si="98"/>
        <v>0</v>
      </c>
      <c r="CJ90" s="340">
        <f t="shared" si="99"/>
        <v>0</v>
      </c>
      <c r="CK90" s="340">
        <f t="shared" si="100"/>
        <v>0</v>
      </c>
      <c r="CL90" s="340">
        <f t="shared" si="101"/>
        <v>0</v>
      </c>
      <c r="CM90" s="340">
        <f t="shared" si="102"/>
        <v>0</v>
      </c>
      <c r="CN90" s="340">
        <f t="shared" si="103"/>
        <v>0</v>
      </c>
      <c r="CO90" s="340">
        <f t="shared" si="104"/>
        <v>0</v>
      </c>
      <c r="CP90" s="340">
        <f t="shared" si="105"/>
        <v>0</v>
      </c>
      <c r="CQ90" s="340">
        <f t="shared" si="106"/>
        <v>0</v>
      </c>
      <c r="CR90" s="340">
        <f t="shared" si="107"/>
        <v>0</v>
      </c>
      <c r="CS90" s="340">
        <f t="shared" si="108"/>
        <v>0</v>
      </c>
      <c r="CT90" s="340">
        <f t="shared" si="109"/>
        <v>0</v>
      </c>
      <c r="CU90" s="340">
        <f t="shared" si="110"/>
        <v>0</v>
      </c>
      <c r="CV90" s="340">
        <f t="shared" si="111"/>
        <v>0</v>
      </c>
      <c r="CW90" s="340">
        <f t="shared" si="112"/>
        <v>0</v>
      </c>
      <c r="CX90" s="340">
        <f t="shared" si="113"/>
        <v>0</v>
      </c>
      <c r="CY90" s="340">
        <f t="shared" si="114"/>
        <v>0</v>
      </c>
      <c r="CZ90" s="386"/>
      <c r="DA90" s="357"/>
      <c r="DB90" s="364" cm="1">
        <f t="array" ref="DB90">SUMPRODUCT(BY90:CB90*BY$8:CB$8)+SUMPRODUCT(CC90:CE90,CC$8:CE$8)*$BX90*5280+SUMPRODUCT(CF90:CL90,CF$8:CL$8)+SUMPRODUCT(CM90:CQ90,CM$8:CQ$8)*$BX90*5280+SUMPRODUCT(CR90:CY90,CR$8:CY$8)+CZ90</f>
        <v>0</v>
      </c>
    </row>
    <row r="91" spans="1:106" ht="69.95" customHeight="1" x14ac:dyDescent="0.3">
      <c r="A91" s="225"/>
      <c r="B91" s="403">
        <f t="shared" si="118"/>
        <v>78</v>
      </c>
      <c r="C91" s="226"/>
      <c r="D91" s="227"/>
      <c r="E91" s="228"/>
      <c r="F91" s="227"/>
      <c r="G91" s="229"/>
      <c r="H91" s="376"/>
      <c r="I91" s="376"/>
      <c r="J91" s="376"/>
      <c r="K91" s="376"/>
      <c r="L91" s="376"/>
      <c r="M91" s="376"/>
      <c r="N91" s="376"/>
      <c r="O91" s="376"/>
      <c r="P91" s="376"/>
      <c r="Q91" s="376"/>
      <c r="R91" s="376"/>
      <c r="S91" s="376"/>
      <c r="T91" s="376"/>
      <c r="U91" s="376"/>
      <c r="V91" s="376"/>
      <c r="W91" s="376"/>
      <c r="X91" s="376"/>
      <c r="Y91" s="376"/>
      <c r="Z91" s="376"/>
      <c r="AA91" s="376"/>
      <c r="AB91" s="376"/>
      <c r="AC91" s="376"/>
      <c r="AD91" s="376"/>
      <c r="AE91" s="376"/>
      <c r="AF91" s="376"/>
      <c r="AG91" s="376"/>
      <c r="AH91" s="376"/>
      <c r="AI91" s="376"/>
      <c r="AJ91" s="376"/>
      <c r="AK91" s="376"/>
      <c r="AL91" s="376"/>
      <c r="AM91" s="376"/>
      <c r="AN91" s="376"/>
      <c r="AO91" s="376"/>
      <c r="AP91" s="376"/>
      <c r="AQ91" s="376"/>
      <c r="AR91" s="376"/>
      <c r="AS91" s="376"/>
      <c r="AT91" s="376"/>
      <c r="AU91" s="376"/>
      <c r="AV91" s="377"/>
      <c r="AW91" s="378"/>
      <c r="AX91" s="379"/>
      <c r="AY91" s="380"/>
      <c r="BC91" s="372"/>
      <c r="BD91" s="371"/>
      <c r="BE91" s="372"/>
      <c r="BF91" s="371"/>
      <c r="BG91" s="372"/>
      <c r="BH91" s="371"/>
      <c r="BI91" s="372"/>
      <c r="BJ91" s="371"/>
      <c r="BK91" s="372"/>
      <c r="BL91" s="373"/>
      <c r="BM91" s="34"/>
      <c r="BN91" s="34" t="e">
        <f>INDEX('Point System'!$C$1:$C$42,MATCH(BC91,'Point System'!$A$1:$A$42,0))</f>
        <v>#N/A</v>
      </c>
      <c r="BO91" s="34" t="e">
        <f>INDEX('Point System'!$C$1:$C$42,MATCH(BE91,'Point System'!$A$1:$A$42,0))</f>
        <v>#N/A</v>
      </c>
      <c r="BP91" s="34" t="e">
        <f>INDEX('Point System'!$C$1:$C$42,MATCH(BG91,'Point System'!$A$1:$A$42,0))</f>
        <v>#N/A</v>
      </c>
      <c r="BQ91" s="34" t="e">
        <f>INDEX('Point System'!$C$1:$C$42,MATCH(BI91,'Point System'!$A$1:$A$42,0))</f>
        <v>#N/A</v>
      </c>
      <c r="BR91" s="34" t="e">
        <f>INDEX('Point System'!$C$1:$C$42,MATCH(BK91,'Point System'!$A$1:$A$42,0))</f>
        <v>#N/A</v>
      </c>
      <c r="BS91" s="34" t="e">
        <f>SUM(BN$14:BR91)</f>
        <v>#N/A</v>
      </c>
      <c r="BT91" s="34"/>
      <c r="BU91" s="34"/>
      <c r="BV91" s="339"/>
      <c r="BW91" s="368"/>
      <c r="BX91" s="366">
        <v>0.5</v>
      </c>
      <c r="BY91" s="340">
        <f t="shared" si="88"/>
        <v>0</v>
      </c>
      <c r="BZ91" s="340">
        <f t="shared" si="89"/>
        <v>0</v>
      </c>
      <c r="CA91" s="340">
        <f t="shared" si="90"/>
        <v>0</v>
      </c>
      <c r="CB91" s="340">
        <f t="shared" si="91"/>
        <v>0</v>
      </c>
      <c r="CC91" s="340">
        <f t="shared" si="92"/>
        <v>0</v>
      </c>
      <c r="CD91" s="340">
        <f t="shared" si="93"/>
        <v>0</v>
      </c>
      <c r="CE91" s="340">
        <f t="shared" si="94"/>
        <v>0</v>
      </c>
      <c r="CF91" s="340">
        <f t="shared" si="95"/>
        <v>0</v>
      </c>
      <c r="CG91" s="340">
        <f t="shared" si="96"/>
        <v>0</v>
      </c>
      <c r="CH91" s="340">
        <f t="shared" si="97"/>
        <v>0</v>
      </c>
      <c r="CI91" s="340">
        <f t="shared" si="98"/>
        <v>0</v>
      </c>
      <c r="CJ91" s="340">
        <f t="shared" si="99"/>
        <v>0</v>
      </c>
      <c r="CK91" s="340">
        <f t="shared" si="100"/>
        <v>0</v>
      </c>
      <c r="CL91" s="340">
        <f t="shared" si="101"/>
        <v>0</v>
      </c>
      <c r="CM91" s="340">
        <f t="shared" si="102"/>
        <v>0</v>
      </c>
      <c r="CN91" s="340">
        <f t="shared" si="103"/>
        <v>0</v>
      </c>
      <c r="CO91" s="340">
        <f t="shared" si="104"/>
        <v>0</v>
      </c>
      <c r="CP91" s="340">
        <f t="shared" si="105"/>
        <v>0</v>
      </c>
      <c r="CQ91" s="340">
        <f t="shared" si="106"/>
        <v>0</v>
      </c>
      <c r="CR91" s="340">
        <f t="shared" si="107"/>
        <v>0</v>
      </c>
      <c r="CS91" s="340">
        <f t="shared" si="108"/>
        <v>0</v>
      </c>
      <c r="CT91" s="340">
        <f t="shared" si="109"/>
        <v>0</v>
      </c>
      <c r="CU91" s="340">
        <f t="shared" si="110"/>
        <v>0</v>
      </c>
      <c r="CV91" s="340">
        <f t="shared" si="111"/>
        <v>0</v>
      </c>
      <c r="CW91" s="340">
        <f t="shared" si="112"/>
        <v>0</v>
      </c>
      <c r="CX91" s="340">
        <f t="shared" si="113"/>
        <v>0</v>
      </c>
      <c r="CY91" s="340">
        <f t="shared" si="114"/>
        <v>0</v>
      </c>
      <c r="CZ91" s="386"/>
      <c r="DA91" s="357"/>
      <c r="DB91" s="364" cm="1">
        <f t="array" ref="DB91">SUMPRODUCT(BY91:CB91*BY$8:CB$8)+SUMPRODUCT(CC91:CE91,CC$8:CE$8)*$BX91*5280+SUMPRODUCT(CF91:CL91,CF$8:CL$8)+SUMPRODUCT(CM91:CQ91,CM$8:CQ$8)*$BX91*5280+SUMPRODUCT(CR91:CY91,CR$8:CY$8)+CZ91</f>
        <v>0</v>
      </c>
    </row>
    <row r="92" spans="1:106" ht="69.95" customHeight="1" thickBot="1" x14ac:dyDescent="0.35">
      <c r="A92" s="225"/>
      <c r="B92" s="403">
        <f t="shared" si="118"/>
        <v>79</v>
      </c>
      <c r="C92" s="226"/>
      <c r="D92" s="227"/>
      <c r="E92" s="228"/>
      <c r="F92" s="227"/>
      <c r="G92" s="229"/>
      <c r="H92" s="376"/>
      <c r="I92" s="376"/>
      <c r="J92" s="376"/>
      <c r="K92" s="376"/>
      <c r="L92" s="376"/>
      <c r="M92" s="376"/>
      <c r="N92" s="376"/>
      <c r="O92" s="376"/>
      <c r="P92" s="376"/>
      <c r="Q92" s="376"/>
      <c r="R92" s="376"/>
      <c r="S92" s="376"/>
      <c r="T92" s="376"/>
      <c r="U92" s="376"/>
      <c r="V92" s="376"/>
      <c r="W92" s="376"/>
      <c r="X92" s="376"/>
      <c r="Y92" s="376"/>
      <c r="Z92" s="376"/>
      <c r="AA92" s="376"/>
      <c r="AB92" s="376"/>
      <c r="AC92" s="376"/>
      <c r="AD92" s="376"/>
      <c r="AE92" s="376"/>
      <c r="AF92" s="376"/>
      <c r="AG92" s="376"/>
      <c r="AH92" s="376"/>
      <c r="AI92" s="376"/>
      <c r="AJ92" s="376"/>
      <c r="AK92" s="376"/>
      <c r="AL92" s="376"/>
      <c r="AM92" s="376"/>
      <c r="AN92" s="376"/>
      <c r="AO92" s="376"/>
      <c r="AP92" s="376"/>
      <c r="AQ92" s="376"/>
      <c r="AR92" s="376"/>
      <c r="AS92" s="376"/>
      <c r="AT92" s="376"/>
      <c r="AU92" s="376"/>
      <c r="AV92" s="377"/>
      <c r="AW92" s="378"/>
      <c r="AX92" s="379"/>
      <c r="AY92" s="380"/>
      <c r="BC92" s="372"/>
      <c r="BD92" s="371"/>
      <c r="BE92" s="372"/>
      <c r="BF92" s="371"/>
      <c r="BG92" s="372"/>
      <c r="BH92" s="371"/>
      <c r="BI92" s="372"/>
      <c r="BJ92" s="371"/>
      <c r="BK92" s="372"/>
      <c r="BL92" s="373"/>
      <c r="BM92" s="34"/>
      <c r="BN92" s="34" t="e">
        <f>INDEX('Point System'!$C$1:$C$42,MATCH(BC92,'Point System'!$A$1:$A$42,0))</f>
        <v>#N/A</v>
      </c>
      <c r="BO92" s="34" t="e">
        <f>INDEX('Point System'!$C$1:$C$42,MATCH(BE92,'Point System'!$A$1:$A$42,0))</f>
        <v>#N/A</v>
      </c>
      <c r="BP92" s="34" t="e">
        <f>INDEX('Point System'!$C$1:$C$42,MATCH(BG92,'Point System'!$A$1:$A$42,0))</f>
        <v>#N/A</v>
      </c>
      <c r="BQ92" s="34" t="e">
        <f>INDEX('Point System'!$C$1:$C$42,MATCH(BI92,'Point System'!$A$1:$A$42,0))</f>
        <v>#N/A</v>
      </c>
      <c r="BR92" s="34" t="e">
        <f>INDEX('Point System'!$C$1:$C$42,MATCH(BK92,'Point System'!$A$1:$A$42,0))</f>
        <v>#N/A</v>
      </c>
      <c r="BS92" s="34" t="e">
        <f>SUM(BN$14:BR92)</f>
        <v>#N/A</v>
      </c>
      <c r="BT92" s="34"/>
      <c r="BU92" s="34"/>
      <c r="BV92" s="339"/>
      <c r="BW92" s="368"/>
      <c r="BX92" s="366">
        <v>0.5</v>
      </c>
      <c r="BY92" s="340">
        <f t="shared" si="88"/>
        <v>0</v>
      </c>
      <c r="BZ92" s="340">
        <f t="shared" si="89"/>
        <v>0</v>
      </c>
      <c r="CA92" s="340">
        <f t="shared" si="90"/>
        <v>0</v>
      </c>
      <c r="CB92" s="340">
        <f t="shared" si="91"/>
        <v>0</v>
      </c>
      <c r="CC92" s="340">
        <f t="shared" si="92"/>
        <v>0</v>
      </c>
      <c r="CD92" s="340">
        <f t="shared" si="93"/>
        <v>0</v>
      </c>
      <c r="CE92" s="340">
        <f t="shared" si="94"/>
        <v>0</v>
      </c>
      <c r="CF92" s="340">
        <f t="shared" si="95"/>
        <v>0</v>
      </c>
      <c r="CG92" s="340">
        <f t="shared" si="96"/>
        <v>0</v>
      </c>
      <c r="CH92" s="340">
        <f t="shared" si="97"/>
        <v>0</v>
      </c>
      <c r="CI92" s="340">
        <f t="shared" si="98"/>
        <v>0</v>
      </c>
      <c r="CJ92" s="340">
        <f t="shared" si="99"/>
        <v>0</v>
      </c>
      <c r="CK92" s="340">
        <f t="shared" si="100"/>
        <v>0</v>
      </c>
      <c r="CL92" s="340">
        <f t="shared" si="101"/>
        <v>0</v>
      </c>
      <c r="CM92" s="340">
        <f t="shared" si="102"/>
        <v>0</v>
      </c>
      <c r="CN92" s="340">
        <f t="shared" si="103"/>
        <v>0</v>
      </c>
      <c r="CO92" s="340">
        <f t="shared" si="104"/>
        <v>0</v>
      </c>
      <c r="CP92" s="340">
        <f t="shared" si="105"/>
        <v>0</v>
      </c>
      <c r="CQ92" s="340">
        <f t="shared" si="106"/>
        <v>0</v>
      </c>
      <c r="CR92" s="340">
        <f t="shared" si="107"/>
        <v>0</v>
      </c>
      <c r="CS92" s="340">
        <f t="shared" si="108"/>
        <v>0</v>
      </c>
      <c r="CT92" s="340">
        <f t="shared" si="109"/>
        <v>0</v>
      </c>
      <c r="CU92" s="340">
        <f t="shared" si="110"/>
        <v>0</v>
      </c>
      <c r="CV92" s="340">
        <f t="shared" si="111"/>
        <v>0</v>
      </c>
      <c r="CW92" s="340">
        <f t="shared" si="112"/>
        <v>0</v>
      </c>
      <c r="CX92" s="340">
        <f t="shared" si="113"/>
        <v>0</v>
      </c>
      <c r="CY92" s="340">
        <f t="shared" si="114"/>
        <v>0</v>
      </c>
      <c r="CZ92" s="386"/>
      <c r="DA92" s="357"/>
      <c r="DB92" s="364" cm="1">
        <f t="array" ref="DB92">SUMPRODUCT(BY92:CB92*BY$8:CB$8)+SUMPRODUCT(CC92:CE92,CC$8:CE$8)*$BX92*5280+SUMPRODUCT(CF92:CL92,CF$8:CL$8)+SUMPRODUCT(CM92:CQ92,CM$8:CQ$8)*$BX92*5280+SUMPRODUCT(CR92:CY92,CR$8:CY$8)+CZ92</f>
        <v>0</v>
      </c>
    </row>
    <row r="93" spans="1:106" ht="69.95" customHeight="1" thickBot="1" x14ac:dyDescent="0.35">
      <c r="A93" s="225"/>
      <c r="B93" s="224">
        <f t="shared" ref="B93:B94" si="119">B92+1</f>
        <v>80</v>
      </c>
      <c r="C93" s="226"/>
      <c r="D93" s="227"/>
      <c r="E93" s="228"/>
      <c r="F93" s="227"/>
      <c r="G93" s="229"/>
      <c r="H93" s="376"/>
      <c r="I93" s="376"/>
      <c r="J93" s="376"/>
      <c r="K93" s="376"/>
      <c r="L93" s="376"/>
      <c r="M93" s="376"/>
      <c r="N93" s="376"/>
      <c r="O93" s="376"/>
      <c r="P93" s="376"/>
      <c r="Q93" s="376"/>
      <c r="R93" s="376"/>
      <c r="S93" s="376"/>
      <c r="T93" s="376"/>
      <c r="U93" s="376"/>
      <c r="V93" s="376"/>
      <c r="W93" s="376"/>
      <c r="X93" s="376"/>
      <c r="Y93" s="376"/>
      <c r="Z93" s="376"/>
      <c r="AA93" s="376"/>
      <c r="AB93" s="376"/>
      <c r="AC93" s="376"/>
      <c r="AD93" s="376"/>
      <c r="AE93" s="376"/>
      <c r="AF93" s="376"/>
      <c r="AG93" s="376"/>
      <c r="AH93" s="376"/>
      <c r="AI93" s="376"/>
      <c r="AJ93" s="376"/>
      <c r="AK93" s="376"/>
      <c r="AL93" s="376"/>
      <c r="AM93" s="376"/>
      <c r="AN93" s="376"/>
      <c r="AO93" s="376"/>
      <c r="AP93" s="376"/>
      <c r="AQ93" s="376"/>
      <c r="AR93" s="376"/>
      <c r="AS93" s="376"/>
      <c r="AT93" s="376"/>
      <c r="AU93" s="376"/>
      <c r="AV93" s="377"/>
      <c r="AW93" s="378"/>
      <c r="AX93" s="379"/>
      <c r="AY93" s="380"/>
      <c r="BC93" s="372"/>
      <c r="BD93" s="371"/>
      <c r="BE93" s="372"/>
      <c r="BF93" s="371"/>
      <c r="BG93" s="372"/>
      <c r="BH93" s="371"/>
      <c r="BI93" s="372"/>
      <c r="BJ93" s="371"/>
      <c r="BK93" s="372"/>
      <c r="BL93" s="373"/>
      <c r="BM93" s="34"/>
      <c r="BN93" s="34" t="e">
        <f>INDEX('Point System'!$C$1:$C$42,MATCH(BC93,'Point System'!$A$1:$A$42,0))</f>
        <v>#N/A</v>
      </c>
      <c r="BO93" s="34" t="e">
        <f>INDEX('Point System'!$C$1:$C$42,MATCH(BE93,'Point System'!$A$1:$A$42,0))</f>
        <v>#N/A</v>
      </c>
      <c r="BP93" s="34" t="e">
        <f>INDEX('Point System'!$C$1:$C$42,MATCH(BG93,'Point System'!$A$1:$A$42,0))</f>
        <v>#N/A</v>
      </c>
      <c r="BQ93" s="34" t="e">
        <f>INDEX('Point System'!$C$1:$C$42,MATCH(BI93,'Point System'!$A$1:$A$42,0))</f>
        <v>#N/A</v>
      </c>
      <c r="BR93" s="34" t="e">
        <f>INDEX('Point System'!$C$1:$C$42,MATCH(BK93,'Point System'!$A$1:$A$42,0))</f>
        <v>#N/A</v>
      </c>
      <c r="BS93" s="34" t="e">
        <f>SUM(BN$14:BR93)</f>
        <v>#N/A</v>
      </c>
      <c r="BT93" s="34"/>
      <c r="BU93" s="34"/>
      <c r="BV93" s="339"/>
      <c r="BW93" s="368"/>
      <c r="BX93" s="366">
        <v>0.5</v>
      </c>
      <c r="BY93" s="340">
        <f t="shared" si="88"/>
        <v>0</v>
      </c>
      <c r="BZ93" s="340">
        <f t="shared" si="89"/>
        <v>0</v>
      </c>
      <c r="CA93" s="340">
        <f t="shared" si="90"/>
        <v>0</v>
      </c>
      <c r="CB93" s="340">
        <f t="shared" si="91"/>
        <v>0</v>
      </c>
      <c r="CC93" s="340">
        <f t="shared" si="92"/>
        <v>0</v>
      </c>
      <c r="CD93" s="340">
        <f t="shared" si="93"/>
        <v>0</v>
      </c>
      <c r="CE93" s="340">
        <f t="shared" si="94"/>
        <v>0</v>
      </c>
      <c r="CF93" s="340">
        <f t="shared" si="95"/>
        <v>0</v>
      </c>
      <c r="CG93" s="340">
        <f t="shared" si="96"/>
        <v>0</v>
      </c>
      <c r="CH93" s="340">
        <f t="shared" si="97"/>
        <v>0</v>
      </c>
      <c r="CI93" s="340">
        <f t="shared" si="98"/>
        <v>0</v>
      </c>
      <c r="CJ93" s="340">
        <f t="shared" si="99"/>
        <v>0</v>
      </c>
      <c r="CK93" s="340">
        <f t="shared" si="100"/>
        <v>0</v>
      </c>
      <c r="CL93" s="340">
        <f t="shared" si="101"/>
        <v>0</v>
      </c>
      <c r="CM93" s="340">
        <f t="shared" si="102"/>
        <v>0</v>
      </c>
      <c r="CN93" s="340">
        <f t="shared" si="103"/>
        <v>0</v>
      </c>
      <c r="CO93" s="340">
        <f t="shared" si="104"/>
        <v>0</v>
      </c>
      <c r="CP93" s="340">
        <f t="shared" si="105"/>
        <v>0</v>
      </c>
      <c r="CQ93" s="340">
        <f t="shared" si="106"/>
        <v>0</v>
      </c>
      <c r="CR93" s="340">
        <f t="shared" si="107"/>
        <v>0</v>
      </c>
      <c r="CS93" s="340">
        <f t="shared" si="108"/>
        <v>0</v>
      </c>
      <c r="CT93" s="340">
        <f t="shared" si="109"/>
        <v>0</v>
      </c>
      <c r="CU93" s="340">
        <f t="shared" si="110"/>
        <v>0</v>
      </c>
      <c r="CV93" s="340">
        <f t="shared" si="111"/>
        <v>0</v>
      </c>
      <c r="CW93" s="340">
        <f t="shared" si="112"/>
        <v>0</v>
      </c>
      <c r="CX93" s="340">
        <f t="shared" si="113"/>
        <v>0</v>
      </c>
      <c r="CY93" s="340">
        <f t="shared" si="114"/>
        <v>0</v>
      </c>
      <c r="CZ93" s="386"/>
      <c r="DA93" s="357"/>
      <c r="DB93" s="364" cm="1">
        <f t="array" ref="DB93">SUMPRODUCT(BY93:CB93*BY$8:CB$8)+SUMPRODUCT(CC93:CE93,CC$8:CE$8)*$BX93*5280+SUMPRODUCT(CF93:CL93,CF$8:CL$8)+SUMPRODUCT(CM93:CQ93,CM$8:CQ$8)*$BX93*5280+SUMPRODUCT(CR93:CY93,CR$8:CY$8)+CZ93</f>
        <v>0</v>
      </c>
    </row>
    <row r="94" spans="1:106" ht="69.95" customHeight="1" x14ac:dyDescent="0.3">
      <c r="A94" s="225"/>
      <c r="B94" s="224">
        <f t="shared" si="119"/>
        <v>81</v>
      </c>
      <c r="C94" s="226"/>
      <c r="D94" s="227"/>
      <c r="E94" s="228"/>
      <c r="F94" s="227"/>
      <c r="G94" s="229"/>
      <c r="H94" s="376"/>
      <c r="I94" s="376"/>
      <c r="J94" s="376"/>
      <c r="K94" s="376"/>
      <c r="L94" s="376"/>
      <c r="M94" s="376"/>
      <c r="N94" s="376"/>
      <c r="O94" s="376"/>
      <c r="P94" s="376"/>
      <c r="Q94" s="376"/>
      <c r="R94" s="376"/>
      <c r="S94" s="376"/>
      <c r="T94" s="376"/>
      <c r="U94" s="376"/>
      <c r="V94" s="376"/>
      <c r="W94" s="376"/>
      <c r="X94" s="376"/>
      <c r="Y94" s="376"/>
      <c r="Z94" s="376"/>
      <c r="AA94" s="376"/>
      <c r="AB94" s="376"/>
      <c r="AC94" s="376"/>
      <c r="AD94" s="376"/>
      <c r="AE94" s="376"/>
      <c r="AF94" s="376"/>
      <c r="AG94" s="376"/>
      <c r="AH94" s="376"/>
      <c r="AI94" s="376"/>
      <c r="AJ94" s="376"/>
      <c r="AK94" s="376"/>
      <c r="AL94" s="376"/>
      <c r="AM94" s="376"/>
      <c r="AN94" s="376"/>
      <c r="AO94" s="376"/>
      <c r="AP94" s="376"/>
      <c r="AQ94" s="376"/>
      <c r="AR94" s="376"/>
      <c r="AS94" s="376"/>
      <c r="AT94" s="376"/>
      <c r="AU94" s="376"/>
      <c r="AV94" s="377"/>
      <c r="AW94" s="378"/>
      <c r="AX94" s="379"/>
      <c r="AY94" s="380"/>
      <c r="BC94" s="372"/>
      <c r="BD94" s="371"/>
      <c r="BE94" s="372"/>
      <c r="BF94" s="371"/>
      <c r="BG94" s="372"/>
      <c r="BH94" s="371"/>
      <c r="BI94" s="372"/>
      <c r="BJ94" s="371"/>
      <c r="BK94" s="372"/>
      <c r="BL94" s="373"/>
      <c r="BM94" s="34"/>
      <c r="BN94" s="34" t="e">
        <f>INDEX('Point System'!$C$1:$C$42,MATCH(BC94,'Point System'!$A$1:$A$42,0))</f>
        <v>#N/A</v>
      </c>
      <c r="BO94" s="34" t="e">
        <f>INDEX('Point System'!$C$1:$C$42,MATCH(BE94,'Point System'!$A$1:$A$42,0))</f>
        <v>#N/A</v>
      </c>
      <c r="BP94" s="34" t="e">
        <f>INDEX('Point System'!$C$1:$C$42,MATCH(BG94,'Point System'!$A$1:$A$42,0))</f>
        <v>#N/A</v>
      </c>
      <c r="BQ94" s="34" t="e">
        <f>INDEX('Point System'!$C$1:$C$42,MATCH(BI94,'Point System'!$A$1:$A$42,0))</f>
        <v>#N/A</v>
      </c>
      <c r="BR94" s="34" t="e">
        <f>INDEX('Point System'!$C$1:$C$42,MATCH(BK94,'Point System'!$A$1:$A$42,0))</f>
        <v>#N/A</v>
      </c>
      <c r="BS94" s="34" t="e">
        <f>SUM(BN$14:BR94)</f>
        <v>#N/A</v>
      </c>
      <c r="BT94" s="34"/>
      <c r="BU94" s="34"/>
      <c r="BV94" s="339"/>
      <c r="BW94" s="368"/>
      <c r="BX94" s="366">
        <v>0.5</v>
      </c>
      <c r="BY94" s="340">
        <f t="shared" si="88"/>
        <v>0</v>
      </c>
      <c r="BZ94" s="340">
        <f t="shared" si="89"/>
        <v>0</v>
      </c>
      <c r="CA94" s="340">
        <f t="shared" si="90"/>
        <v>0</v>
      </c>
      <c r="CB94" s="340">
        <f t="shared" si="91"/>
        <v>0</v>
      </c>
      <c r="CC94" s="340">
        <f t="shared" si="92"/>
        <v>0</v>
      </c>
      <c r="CD94" s="340">
        <f t="shared" si="93"/>
        <v>0</v>
      </c>
      <c r="CE94" s="340">
        <f t="shared" si="94"/>
        <v>0</v>
      </c>
      <c r="CF94" s="340">
        <f t="shared" si="95"/>
        <v>0</v>
      </c>
      <c r="CG94" s="340">
        <f t="shared" si="96"/>
        <v>0</v>
      </c>
      <c r="CH94" s="340">
        <f t="shared" si="97"/>
        <v>0</v>
      </c>
      <c r="CI94" s="340">
        <f t="shared" si="98"/>
        <v>0</v>
      </c>
      <c r="CJ94" s="340">
        <f t="shared" si="99"/>
        <v>0</v>
      </c>
      <c r="CK94" s="340">
        <f t="shared" si="100"/>
        <v>0</v>
      </c>
      <c r="CL94" s="340">
        <f t="shared" si="101"/>
        <v>0</v>
      </c>
      <c r="CM94" s="340">
        <f t="shared" si="102"/>
        <v>0</v>
      </c>
      <c r="CN94" s="340">
        <f t="shared" si="103"/>
        <v>0</v>
      </c>
      <c r="CO94" s="340">
        <f t="shared" si="104"/>
        <v>0</v>
      </c>
      <c r="CP94" s="340">
        <f t="shared" si="105"/>
        <v>0</v>
      </c>
      <c r="CQ94" s="340">
        <f t="shared" si="106"/>
        <v>0</v>
      </c>
      <c r="CR94" s="340">
        <f t="shared" si="107"/>
        <v>0</v>
      </c>
      <c r="CS94" s="340">
        <f t="shared" si="108"/>
        <v>0</v>
      </c>
      <c r="CT94" s="340">
        <f t="shared" si="109"/>
        <v>0</v>
      </c>
      <c r="CU94" s="340">
        <f t="shared" si="110"/>
        <v>0</v>
      </c>
      <c r="CV94" s="340">
        <f t="shared" si="111"/>
        <v>0</v>
      </c>
      <c r="CW94" s="340">
        <f t="shared" si="112"/>
        <v>0</v>
      </c>
      <c r="CX94" s="340">
        <f t="shared" si="113"/>
        <v>0</v>
      </c>
      <c r="CY94" s="340">
        <f t="shared" si="114"/>
        <v>0</v>
      </c>
      <c r="CZ94" s="386"/>
      <c r="DA94" s="357"/>
      <c r="DB94" s="364" cm="1">
        <f t="array" ref="DB94">SUMPRODUCT(BY94:CB94*BY$8:CB$8)+SUMPRODUCT(CC94:CE94,CC$8:CE$8)*$BX94*5280+SUMPRODUCT(CF94:CL94,CF$8:CL$8)+SUMPRODUCT(CM94:CQ94,CM$8:CQ$8)*$BX94*5280+SUMPRODUCT(CR94:CY94,CR$8:CY$8)+CZ94</f>
        <v>0</v>
      </c>
    </row>
    <row r="95" spans="1:106" ht="69.95" customHeight="1" thickBot="1" x14ac:dyDescent="0.35">
      <c r="A95" s="225"/>
      <c r="B95" s="38">
        <f t="shared" ref="B95:B96" si="120">B94+1</f>
        <v>82</v>
      </c>
      <c r="C95" s="230"/>
      <c r="D95" s="230"/>
      <c r="E95" s="230"/>
      <c r="F95" s="230"/>
      <c r="G95" s="230"/>
      <c r="H95" s="376"/>
      <c r="I95" s="376"/>
      <c r="J95" s="376"/>
      <c r="K95" s="376"/>
      <c r="L95" s="376"/>
      <c r="M95" s="376"/>
      <c r="N95" s="376"/>
      <c r="O95" s="376"/>
      <c r="P95" s="376"/>
      <c r="Q95" s="376"/>
      <c r="R95" s="376"/>
      <c r="S95" s="376"/>
      <c r="T95" s="376"/>
      <c r="U95" s="376"/>
      <c r="V95" s="376"/>
      <c r="W95" s="376"/>
      <c r="X95" s="376"/>
      <c r="Y95" s="376"/>
      <c r="Z95" s="376"/>
      <c r="AA95" s="376"/>
      <c r="AB95" s="376"/>
      <c r="AC95" s="376"/>
      <c r="AD95" s="376"/>
      <c r="AE95" s="376"/>
      <c r="AF95" s="376"/>
      <c r="AG95" s="376"/>
      <c r="AH95" s="376"/>
      <c r="AI95" s="376"/>
      <c r="AJ95" s="376"/>
      <c r="AK95" s="376"/>
      <c r="AL95" s="376"/>
      <c r="AM95" s="376"/>
      <c r="AN95" s="376"/>
      <c r="AO95" s="376"/>
      <c r="AP95" s="376"/>
      <c r="AQ95" s="376"/>
      <c r="AR95" s="376"/>
      <c r="AS95" s="376"/>
      <c r="AT95" s="376"/>
      <c r="AU95" s="376"/>
      <c r="AV95" s="377"/>
      <c r="AW95" s="378"/>
      <c r="AX95" s="379"/>
      <c r="AY95" s="380"/>
      <c r="BC95" s="372"/>
      <c r="BD95" s="371"/>
      <c r="BE95" s="372"/>
      <c r="BF95" s="371"/>
      <c r="BG95" s="372"/>
      <c r="BH95" s="371"/>
      <c r="BI95" s="372"/>
      <c r="BJ95" s="371"/>
      <c r="BK95" s="372"/>
      <c r="BL95" s="373"/>
      <c r="BM95" s="34"/>
      <c r="BN95" s="34" t="e">
        <f>INDEX('Point System'!$C$1:$C$42,MATCH(BC95,'Point System'!$A$1:$A$42,0))</f>
        <v>#N/A</v>
      </c>
      <c r="BO95" s="34" t="e">
        <f>INDEX('Point System'!$C$1:$C$42,MATCH(BE95,'Point System'!$A$1:$A$42,0))</f>
        <v>#N/A</v>
      </c>
      <c r="BP95" s="34" t="e">
        <f>INDEX('Point System'!$C$1:$C$42,MATCH(BG95,'Point System'!$A$1:$A$42,0))</f>
        <v>#N/A</v>
      </c>
      <c r="BQ95" s="34" t="e">
        <f>INDEX('Point System'!$C$1:$C$42,MATCH(BI95,'Point System'!$A$1:$A$42,0))</f>
        <v>#N/A</v>
      </c>
      <c r="BR95" s="34" t="e">
        <f>INDEX('Point System'!$C$1:$C$42,MATCH(BK95,'Point System'!$A$1:$A$42,0))</f>
        <v>#N/A</v>
      </c>
      <c r="BS95" s="34" t="e">
        <f>SUM(BN$14:BR95)</f>
        <v>#N/A</v>
      </c>
      <c r="BT95" s="34"/>
      <c r="BU95" s="34"/>
      <c r="BV95" s="339"/>
      <c r="BW95" s="368"/>
      <c r="BX95" s="366">
        <v>0.5</v>
      </c>
      <c r="BY95" s="340">
        <f t="shared" si="88"/>
        <v>0</v>
      </c>
      <c r="BZ95" s="340">
        <f t="shared" si="89"/>
        <v>0</v>
      </c>
      <c r="CA95" s="340">
        <f t="shared" si="90"/>
        <v>0</v>
      </c>
      <c r="CB95" s="340">
        <f t="shared" si="91"/>
        <v>0</v>
      </c>
      <c r="CC95" s="340">
        <f t="shared" si="92"/>
        <v>0</v>
      </c>
      <c r="CD95" s="340">
        <f t="shared" si="93"/>
        <v>0</v>
      </c>
      <c r="CE95" s="340">
        <f t="shared" si="94"/>
        <v>0</v>
      </c>
      <c r="CF95" s="340">
        <f t="shared" si="95"/>
        <v>0</v>
      </c>
      <c r="CG95" s="340">
        <f t="shared" si="96"/>
        <v>0</v>
      </c>
      <c r="CH95" s="340">
        <f t="shared" si="97"/>
        <v>0</v>
      </c>
      <c r="CI95" s="340">
        <f t="shared" si="98"/>
        <v>0</v>
      </c>
      <c r="CJ95" s="340">
        <f t="shared" si="99"/>
        <v>0</v>
      </c>
      <c r="CK95" s="340">
        <f t="shared" si="100"/>
        <v>0</v>
      </c>
      <c r="CL95" s="340">
        <f t="shared" si="101"/>
        <v>0</v>
      </c>
      <c r="CM95" s="340">
        <f t="shared" si="102"/>
        <v>0</v>
      </c>
      <c r="CN95" s="340">
        <f t="shared" si="103"/>
        <v>0</v>
      </c>
      <c r="CO95" s="340">
        <f t="shared" si="104"/>
        <v>0</v>
      </c>
      <c r="CP95" s="340">
        <f t="shared" si="105"/>
        <v>0</v>
      </c>
      <c r="CQ95" s="340">
        <f t="shared" si="106"/>
        <v>0</v>
      </c>
      <c r="CR95" s="340">
        <f t="shared" si="107"/>
        <v>0</v>
      </c>
      <c r="CS95" s="340">
        <f t="shared" si="108"/>
        <v>0</v>
      </c>
      <c r="CT95" s="340">
        <f t="shared" si="109"/>
        <v>0</v>
      </c>
      <c r="CU95" s="340">
        <f t="shared" si="110"/>
        <v>0</v>
      </c>
      <c r="CV95" s="340">
        <f t="shared" si="111"/>
        <v>0</v>
      </c>
      <c r="CW95" s="340">
        <f t="shared" si="112"/>
        <v>0</v>
      </c>
      <c r="CX95" s="340">
        <f t="shared" si="113"/>
        <v>0</v>
      </c>
      <c r="CY95" s="340">
        <f t="shared" si="114"/>
        <v>0</v>
      </c>
      <c r="CZ95" s="386"/>
      <c r="DA95" s="357"/>
      <c r="DB95" s="364" cm="1">
        <f t="array" ref="DB95">SUMPRODUCT(BY95:CB95*BY$8:CB$8)+SUMPRODUCT(CC95:CE95,CC$8:CE$8)*$BX95*5280+SUMPRODUCT(CF95:CL95,CF$8:CL$8)+SUMPRODUCT(CM95:CQ95,CM$8:CQ$8)*$BX95*5280+SUMPRODUCT(CR95:CY95,CR$8:CY$8)+CZ95</f>
        <v>0</v>
      </c>
    </row>
    <row r="96" spans="1:106" ht="69.95" customHeight="1" x14ac:dyDescent="0.3">
      <c r="A96" s="225"/>
      <c r="B96" s="38">
        <f t="shared" si="120"/>
        <v>83</v>
      </c>
      <c r="C96" s="375"/>
      <c r="D96" s="389"/>
      <c r="E96" s="390"/>
      <c r="F96" s="389"/>
      <c r="G96" s="391"/>
      <c r="H96" s="381"/>
      <c r="I96" s="381"/>
      <c r="J96" s="381"/>
      <c r="K96" s="381"/>
      <c r="L96" s="381"/>
      <c r="M96" s="381"/>
      <c r="N96" s="381"/>
      <c r="O96" s="381"/>
      <c r="P96" s="381"/>
      <c r="Q96" s="381"/>
      <c r="R96" s="381"/>
      <c r="S96" s="381"/>
      <c r="T96" s="381"/>
      <c r="U96" s="381"/>
      <c r="V96" s="381"/>
      <c r="W96" s="381"/>
      <c r="X96" s="381"/>
      <c r="Y96" s="381"/>
      <c r="Z96" s="381"/>
      <c r="AA96" s="381"/>
      <c r="AB96" s="381"/>
      <c r="AC96" s="381"/>
      <c r="AD96" s="381"/>
      <c r="AE96" s="381"/>
      <c r="AF96" s="381"/>
      <c r="AG96" s="381"/>
      <c r="AH96" s="381"/>
      <c r="AI96" s="381"/>
      <c r="AJ96" s="381"/>
      <c r="AK96" s="381"/>
      <c r="AL96" s="381"/>
      <c r="AM96" s="381"/>
      <c r="AN96" s="381"/>
      <c r="AO96" s="381"/>
      <c r="AP96" s="381"/>
      <c r="AQ96" s="381"/>
      <c r="AR96" s="381"/>
      <c r="AS96" s="381"/>
      <c r="AT96" s="381"/>
      <c r="AU96" s="381"/>
      <c r="AV96" s="382"/>
      <c r="AW96" s="383"/>
      <c r="AX96" s="384"/>
      <c r="AY96" s="385"/>
      <c r="BC96" s="372"/>
      <c r="BD96" s="371"/>
      <c r="BE96" s="372"/>
      <c r="BF96" s="371"/>
      <c r="BG96" s="372"/>
      <c r="BH96" s="371"/>
      <c r="BI96" s="372"/>
      <c r="BJ96" s="371"/>
      <c r="BK96" s="372"/>
      <c r="BL96" s="373"/>
      <c r="BM96" s="34"/>
      <c r="BN96" s="34" t="e">
        <f>INDEX('Point System'!$C$1:$C$42,MATCH(BC96,'Point System'!$A$1:$A$42,0))</f>
        <v>#N/A</v>
      </c>
      <c r="BO96" s="34" t="e">
        <f>INDEX('Point System'!$C$1:$C$42,MATCH(BE96,'Point System'!$A$1:$A$42,0))</f>
        <v>#N/A</v>
      </c>
      <c r="BP96" s="34" t="e">
        <f>INDEX('Point System'!$C$1:$C$42,MATCH(BG96,'Point System'!$A$1:$A$42,0))</f>
        <v>#N/A</v>
      </c>
      <c r="BQ96" s="34" t="e">
        <f>INDEX('Point System'!$C$1:$C$42,MATCH(BI96,'Point System'!$A$1:$A$42,0))</f>
        <v>#N/A</v>
      </c>
      <c r="BR96" s="34" t="e">
        <f>INDEX('Point System'!$C$1:$C$42,MATCH(BK96,'Point System'!$A$1:$A$42,0))</f>
        <v>#N/A</v>
      </c>
      <c r="BS96" s="34" t="e">
        <f>SUM(BN$14:BR96)</f>
        <v>#N/A</v>
      </c>
      <c r="BT96" s="34"/>
      <c r="BU96" s="34"/>
      <c r="BV96" s="339"/>
      <c r="BW96" s="368"/>
      <c r="BX96" s="366">
        <v>0.5</v>
      </c>
      <c r="BY96" s="340">
        <f t="shared" si="88"/>
        <v>0</v>
      </c>
      <c r="BZ96" s="340">
        <f t="shared" si="89"/>
        <v>0</v>
      </c>
      <c r="CA96" s="340">
        <f t="shared" si="90"/>
        <v>0</v>
      </c>
      <c r="CB96" s="340">
        <f t="shared" si="91"/>
        <v>0</v>
      </c>
      <c r="CC96" s="340">
        <f t="shared" si="92"/>
        <v>0</v>
      </c>
      <c r="CD96" s="340">
        <f t="shared" si="93"/>
        <v>0</v>
      </c>
      <c r="CE96" s="340">
        <f t="shared" si="94"/>
        <v>0</v>
      </c>
      <c r="CF96" s="340">
        <f t="shared" si="95"/>
        <v>0</v>
      </c>
      <c r="CG96" s="340">
        <f t="shared" si="96"/>
        <v>0</v>
      </c>
      <c r="CH96" s="340">
        <f t="shared" si="97"/>
        <v>0</v>
      </c>
      <c r="CI96" s="340">
        <f t="shared" si="98"/>
        <v>0</v>
      </c>
      <c r="CJ96" s="340">
        <f t="shared" si="99"/>
        <v>0</v>
      </c>
      <c r="CK96" s="340">
        <f t="shared" si="100"/>
        <v>0</v>
      </c>
      <c r="CL96" s="340">
        <f t="shared" si="101"/>
        <v>0</v>
      </c>
      <c r="CM96" s="340">
        <f t="shared" si="102"/>
        <v>0</v>
      </c>
      <c r="CN96" s="340">
        <f t="shared" si="103"/>
        <v>0</v>
      </c>
      <c r="CO96" s="340">
        <f t="shared" si="104"/>
        <v>0</v>
      </c>
      <c r="CP96" s="340">
        <f t="shared" si="105"/>
        <v>0</v>
      </c>
      <c r="CQ96" s="340">
        <f t="shared" si="106"/>
        <v>0</v>
      </c>
      <c r="CR96" s="340">
        <f t="shared" si="107"/>
        <v>0</v>
      </c>
      <c r="CS96" s="340">
        <f t="shared" si="108"/>
        <v>0</v>
      </c>
      <c r="CT96" s="340">
        <f t="shared" si="109"/>
        <v>0</v>
      </c>
      <c r="CU96" s="340">
        <f t="shared" si="110"/>
        <v>0</v>
      </c>
      <c r="CV96" s="340">
        <f t="shared" si="111"/>
        <v>0</v>
      </c>
      <c r="CW96" s="340">
        <f t="shared" si="112"/>
        <v>0</v>
      </c>
      <c r="CX96" s="340">
        <f t="shared" si="113"/>
        <v>0</v>
      </c>
      <c r="CY96" s="340">
        <f t="shared" si="114"/>
        <v>0</v>
      </c>
      <c r="CZ96" s="386"/>
      <c r="DA96" s="357"/>
      <c r="DB96" s="364" cm="1">
        <f t="array" ref="DB96">SUMPRODUCT(BY96:CB96*BY$8:CB$8)+SUMPRODUCT(CC96:CE96,CC$8:CE$8)*$BX96*5280+SUMPRODUCT(CF96:CL96,CF$8:CL$8)+SUMPRODUCT(CM96:CQ96,CM$8:CQ$8)*$BX96*5280+SUMPRODUCT(CR96:CY96,CR$8:CY$8)+CZ96</f>
        <v>0</v>
      </c>
    </row>
  </sheetData>
  <sheetProtection formatRows="0"/>
  <mergeCells count="60">
    <mergeCell ref="BA1:BA13"/>
    <mergeCell ref="CM7:CP7"/>
    <mergeCell ref="CQ7:CS7"/>
    <mergeCell ref="DB11:DB12"/>
    <mergeCell ref="DA11:DA12"/>
    <mergeCell ref="BY6:CY6"/>
    <mergeCell ref="BY7:CB7"/>
    <mergeCell ref="CC7:CE7"/>
    <mergeCell ref="CF7:CL7"/>
    <mergeCell ref="CT7:CY7"/>
    <mergeCell ref="CC11:CE12"/>
    <mergeCell ref="CF11:CL12"/>
    <mergeCell ref="CM11:CQ12"/>
    <mergeCell ref="CR11:CS12"/>
    <mergeCell ref="CT11:CY12"/>
    <mergeCell ref="CZ11:CZ12"/>
    <mergeCell ref="BK12:BL12"/>
    <mergeCell ref="BV1:BV13"/>
    <mergeCell ref="BY11:CB12"/>
    <mergeCell ref="BN12:BS12"/>
    <mergeCell ref="BY4:DB4"/>
    <mergeCell ref="BG12:BH12"/>
    <mergeCell ref="BI12:BJ12"/>
    <mergeCell ref="A12:A13"/>
    <mergeCell ref="BC12:BD12"/>
    <mergeCell ref="BE12:BF12"/>
    <mergeCell ref="S12:Y12"/>
    <mergeCell ref="Z12:AD12"/>
    <mergeCell ref="AE12:AF12"/>
    <mergeCell ref="AG12:AL12"/>
    <mergeCell ref="AN12:AP12"/>
    <mergeCell ref="I12:I13"/>
    <mergeCell ref="J12:J13"/>
    <mergeCell ref="B12:B13"/>
    <mergeCell ref="C12:C13"/>
    <mergeCell ref="D12:D13"/>
    <mergeCell ref="E12:E13"/>
    <mergeCell ref="L11:AL11"/>
    <mergeCell ref="AM11:AU11"/>
    <mergeCell ref="AV11:AX12"/>
    <mergeCell ref="AY11:AY12"/>
    <mergeCell ref="L12:O12"/>
    <mergeCell ref="P12:R12"/>
    <mergeCell ref="K12:K13"/>
    <mergeCell ref="B6:C6"/>
    <mergeCell ref="F6:K8"/>
    <mergeCell ref="B7:C7"/>
    <mergeCell ref="B8:C8"/>
    <mergeCell ref="F11:G11"/>
    <mergeCell ref="H11:K11"/>
    <mergeCell ref="G12:G13"/>
    <mergeCell ref="A11:E11"/>
    <mergeCell ref="H12:H13"/>
    <mergeCell ref="F12:F13"/>
    <mergeCell ref="D1:E1"/>
    <mergeCell ref="D2:E2"/>
    <mergeCell ref="B4:C4"/>
    <mergeCell ref="F4:K4"/>
    <mergeCell ref="B5:C5"/>
    <mergeCell ref="F5:K5"/>
  </mergeCells>
  <phoneticPr fontId="22" type="noConversion"/>
  <conditionalFormatting sqref="C43:D43 D31:D33 C14:F14 H14:AY14 C15:AY30 D33:E37 C31:C37 E31:AY37 AM38 E42:AY44 A14:B15 C58:AY58 C63:AY96 BY14:DB96 C39:AY41 A16:A63 C45:AY56 B16:B96">
    <cfRule type="expression" dxfId="92" priority="58">
      <formula>MOD(ROW(),2)</formula>
    </cfRule>
  </conditionalFormatting>
  <conditionalFormatting sqref="AN14:AT37 AN39:AT56 AN58:AT58 AN63:AT96">
    <cfRule type="cellIs" dxfId="91" priority="47" operator="equal">
      <formula>"Yes"</formula>
    </cfRule>
    <cfRule type="cellIs" dxfId="90" priority="50" operator="equal">
      <formula>"Yes"</formula>
    </cfRule>
  </conditionalFormatting>
  <conditionalFormatting sqref="AN14:AU37 AN39:AU56 AN58:AU58 AN63:AU96">
    <cfRule type="cellIs" dxfId="89" priority="49" operator="equal">
      <formula>"Yes"</formula>
    </cfRule>
  </conditionalFormatting>
  <conditionalFormatting sqref="D31">
    <cfRule type="expression" dxfId="88" priority="42">
      <formula>MOD(ROW(),2)</formula>
    </cfRule>
  </conditionalFormatting>
  <conditionalFormatting sqref="C53:D53">
    <cfRule type="expression" dxfId="87" priority="41">
      <formula>MOD(ROW(),2)</formula>
    </cfRule>
  </conditionalFormatting>
  <conditionalFormatting sqref="C42:D42">
    <cfRule type="expression" dxfId="86" priority="40">
      <formula>MOD(ROW(),2)</formula>
    </cfRule>
  </conditionalFormatting>
  <conditionalFormatting sqref="C44">
    <cfRule type="expression" dxfId="85" priority="38">
      <formula>MOD(ROW(),2)</formula>
    </cfRule>
  </conditionalFormatting>
  <conditionalFormatting sqref="D44">
    <cfRule type="expression" dxfId="84" priority="36">
      <formula>MOD(ROW(),2)</formula>
    </cfRule>
  </conditionalFormatting>
  <conditionalFormatting sqref="C57:AY57">
    <cfRule type="expression" dxfId="83" priority="24">
      <formula>MOD(ROW(),2)</formula>
    </cfRule>
  </conditionalFormatting>
  <conditionalFormatting sqref="AN57:AT57">
    <cfRule type="cellIs" dxfId="82" priority="21" operator="equal">
      <formula>"Yes"</formula>
    </cfRule>
    <cfRule type="cellIs" dxfId="81" priority="23" operator="equal">
      <formula>"Yes"</formula>
    </cfRule>
  </conditionalFormatting>
  <conditionalFormatting sqref="AN57:AU57">
    <cfRule type="cellIs" dxfId="80" priority="22" operator="equal">
      <formula>"Yes"</formula>
    </cfRule>
  </conditionalFormatting>
  <conditionalFormatting sqref="C62:AY62">
    <cfRule type="expression" dxfId="79" priority="20">
      <formula>MOD(ROW(),2)</formula>
    </cfRule>
  </conditionalFormatting>
  <conditionalFormatting sqref="AN62:AT62">
    <cfRule type="cellIs" dxfId="78" priority="17" operator="equal">
      <formula>"Yes"</formula>
    </cfRule>
    <cfRule type="cellIs" dxfId="77" priority="19" operator="equal">
      <formula>"Yes"</formula>
    </cfRule>
  </conditionalFormatting>
  <conditionalFormatting sqref="AN62:AU62">
    <cfRule type="cellIs" dxfId="76" priority="18" operator="equal">
      <formula>"Yes"</formula>
    </cfRule>
  </conditionalFormatting>
  <conditionalFormatting sqref="C59:AY59">
    <cfRule type="expression" dxfId="75" priority="16">
      <formula>MOD(ROW(),2)</formula>
    </cfRule>
  </conditionalFormatting>
  <conditionalFormatting sqref="AN59:AT59">
    <cfRule type="cellIs" dxfId="74" priority="13" operator="equal">
      <formula>"Yes"</formula>
    </cfRule>
    <cfRule type="cellIs" dxfId="73" priority="15" operator="equal">
      <formula>"Yes"</formula>
    </cfRule>
  </conditionalFormatting>
  <conditionalFormatting sqref="AN59:AU59">
    <cfRule type="cellIs" dxfId="72" priority="14" operator="equal">
      <formula>"Yes"</formula>
    </cfRule>
  </conditionalFormatting>
  <conditionalFormatting sqref="C60:AY60">
    <cfRule type="expression" dxfId="71" priority="12">
      <formula>MOD(ROW(),2)</formula>
    </cfRule>
  </conditionalFormatting>
  <conditionalFormatting sqref="AN60:AT60">
    <cfRule type="cellIs" dxfId="70" priority="9" operator="equal">
      <formula>"Yes"</formula>
    </cfRule>
    <cfRule type="cellIs" dxfId="69" priority="11" operator="equal">
      <formula>"Yes"</formula>
    </cfRule>
  </conditionalFormatting>
  <conditionalFormatting sqref="AN60:AU60">
    <cfRule type="cellIs" dxfId="68" priority="10" operator="equal">
      <formula>"Yes"</formula>
    </cfRule>
  </conditionalFormatting>
  <conditionalFormatting sqref="C61:AY63">
    <cfRule type="expression" dxfId="67" priority="8">
      <formula>MOD(ROW(),2)</formula>
    </cfRule>
  </conditionalFormatting>
  <conditionalFormatting sqref="AN61:AT63">
    <cfRule type="cellIs" dxfId="66" priority="5" operator="equal">
      <formula>"Yes"</formula>
    </cfRule>
    <cfRule type="cellIs" dxfId="65" priority="7" operator="equal">
      <formula>"Yes"</formula>
    </cfRule>
  </conditionalFormatting>
  <conditionalFormatting sqref="AN61:AU63">
    <cfRule type="cellIs" dxfId="64" priority="6" operator="equal">
      <formula>"Yes"</formula>
    </cfRule>
  </conditionalFormatting>
  <conditionalFormatting sqref="C38:AL38 AN38:AY38">
    <cfRule type="expression" dxfId="63" priority="4">
      <formula>MOD(ROW(),2)</formula>
    </cfRule>
  </conditionalFormatting>
  <conditionalFormatting sqref="AN38:AT38">
    <cfRule type="cellIs" dxfId="62" priority="2" operator="equal">
      <formula>"Yes"</formula>
    </cfRule>
    <cfRule type="cellIs" dxfId="61" priority="3" operator="equal">
      <formula>"Yes"</formula>
    </cfRule>
  </conditionalFormatting>
  <conditionalFormatting sqref="AN38:AU38">
    <cfRule type="cellIs" dxfId="60" priority="59" operator="equal">
      <formula>"Yes"</formula>
    </cfRule>
  </conditionalFormatting>
  <dataValidations xWindow="1270" yWindow="907" count="75">
    <dataValidation allowBlank="1" showInputMessage="1" showErrorMessage="1" promptTitle="Project Priority Ranking" prompt="Rank projects based on the results of your local prioritization process, from highest to lowest priority." sqref="B12" xr:uid="{E4E571C4-EE7A-441D-A121-79943C784D5E}"/>
    <dataValidation allowBlank="1" showInputMessage="1" showErrorMessage="1" promptTitle="Project Name" prompt="Enter name of the project. It is helpful to include street name(s) and improvement type to track various projects and improvement type over time." sqref="C12" xr:uid="{12849DDF-A77F-4F52-ABBD-5CD2CC466FA4}"/>
    <dataValidation allowBlank="1" showInputMessage="1" showErrorMessage="1" promptTitle="Project Source" prompt="Identify the analysis or planning document that identified the complete street project need. Select the type/origin of the Complete Streets project from the drop-down list. Choose one." sqref="E12:E13" xr:uid="{60547037-1A04-45F9-A413-ED7F7456E5EF}"/>
    <dataValidation allowBlank="1" showInputMessage="1" showErrorMessage="1" promptTitle="Project Location" prompt="Describe the project location. Include location details you deem necessary, such as project extents, major intersections, etc." sqref="F12" xr:uid="{0EFAB92C-A068-4579-8F2F-880F75BE64DF}"/>
    <dataValidation allowBlank="1" showInputMessage="1" showErrorMessage="1" promptTitle="Funding Requested" prompt="Input amount of construction funding requested from Complete Streets Funding Program (up to 100% of total construction cost). Funding can range up to $400,000 for each municipality." sqref="AW13" xr:uid="{3CA8BC76-793D-456D-8FFB-C9C42200F24D}"/>
    <dataValidation allowBlank="1" showInputMessage="1" showErrorMessage="1" promptTitle="Estimated Project Cost Range" prompt="Select total cost estimate for the project, including as applicable, ROW, utilities, design, construction." sqref="AV13" xr:uid="{FB129003-69F0-486B-8D39-7105E52AE90D}"/>
    <dataValidation allowBlank="1" showInputMessage="1" showErrorMessage="1" promptTitle="Name/Title" prompt="Name and title of person filling out the form" sqref="E7:E9" xr:uid="{3AF283FC-615A-4182-9546-9236F0EDF23B}"/>
    <dataValidation allowBlank="1" showInputMessage="1" showErrorMessage="1" promptTitle="Project Description" prompt="Write a brief description (2-5 sentences) of the project components and what it intends to accomplish." sqref="D12" xr:uid="{AC88F1B8-59B6-48F1-BA65-6A831218B2D5}"/>
    <dataValidation allowBlank="1" showInputMessage="1" showErrorMessage="1" prompt="Title of person filling out the form" sqref="D7" xr:uid="{8C29BA4C-5AB7-4556-94D4-FF5BB8B0201E}"/>
    <dataValidation allowBlank="1" showInputMessage="1" showErrorMessage="1" prompt="Name of person filling out the form" sqref="D6" xr:uid="{B1648C52-D585-4436-9C92-97E8F758CDB9}"/>
    <dataValidation allowBlank="1" showInputMessage="1" showErrorMessage="1" prompt="MM/DD/YYYY" sqref="D8:D9" xr:uid="{8B40150A-C369-4210-93C0-64CDDEF5EB1D}"/>
    <dataValidation allowBlank="1" showInputMessage="1" showErrorMessage="1" promptTitle="Other Funding Source(s)" prompt="If your project exceeds $400,000 in estimate costs, please list other funding sources and estimated amounts that will cover these additional costs" sqref="AX13" xr:uid="{7C36DC77-A9AA-402A-828F-429D22518F9F}"/>
    <dataValidation allowBlank="1" showInputMessage="1" showErrorMessage="1" promptTitle="Anticipated Constr. Duration" prompt="Provide an estimated number of months required from start to end of construction._x000a__x000a_" sqref="AY13" xr:uid="{C08AC01D-94D2-4F6D-A486-DADCD27F8BB6}"/>
    <dataValidation allowBlank="1" showInputMessage="1" showErrorMessage="1" promptTitle="Pedestrian" prompt="Select &quot;Yes&quot; if this mode is served." sqref="H12" xr:uid="{C711CFEE-4BE0-4A06-B656-068E6DD89D06}"/>
    <dataValidation allowBlank="1" showInputMessage="1" showErrorMessage="1" promptTitle="Bicycle" prompt="Select &quot;Yes&quot; if this mode is served." sqref="I12" xr:uid="{AE5A8583-95EF-4202-AA89-0D31B5F53861}"/>
    <dataValidation allowBlank="1" showInputMessage="1" showErrorMessage="1" promptTitle="Modes Served" prompt="Indicate what modes the project will serve and improve. Indicate &quot;Yes&quot; if that mode is served and &quot;No&quot; if it is not served. Include all modes the project will address. _x000a__x000a_NOTE: The most competitive projects serve at least two (2) modes." sqref="H11:K11" xr:uid="{CA27BDC7-13E8-496C-BAEB-658904FF0626}"/>
    <dataValidation allowBlank="1" showInputMessage="1" showErrorMessage="1" promptTitle="Transit" prompt="Select &quot;Yes&quot; if this mode is served." sqref="J12" xr:uid="{12BCC4C5-9F87-4756-B28C-E525A8A67B64}"/>
    <dataValidation allowBlank="1" showInputMessage="1" showErrorMessage="1" promptTitle="Vehicle/Frieght" prompt="Select &quot;Yes&quot; if this mode is served." sqref="K12" xr:uid="{9AAB3387-0147-48E8-B6F1-E1B154C363DD}"/>
    <dataValidation allowBlank="1" showInputMessage="1" showErrorMessage="1" promptTitle="Google Maps Link" prompt="Include a Google Maps link of the general location of the project (i.e. intersection, roadway limits, corridor, etc.)_x000a__x000a_NOTE: Go to maps.google.com, zoom to project location, and paste link below. You may also paste a link with an address, if applicable._x000a__x000a_" sqref="G12" xr:uid="{CFCB5AEA-3552-439E-9351-7C9BE3190984}"/>
    <dataValidation allowBlank="1" showInputMessage="1" showErrorMessage="1" promptTitle="State-Owned ROW" prompt="Indicate if any part of your project includes MassDOT owned right-of-way (ROW)." sqref="AU13" xr:uid="{C173B5BC-8E5E-407D-B4E9-81118F906C5F}"/>
    <dataValidation allowBlank="1" showInputMessage="1" showErrorMessage="1" promptTitle="Network Gap" prompt="Indicate if this project provides an important connection or fills a network gap. For example, the proposed new sidewalk segment connects two existing sidewalks or the bike lane continues an existing bike lane." sqref="AM13" xr:uid="{0A4D468F-8E2C-4FE5-B86C-A86943B8B462}"/>
    <dataValidation allowBlank="1" showInputMessage="1" showErrorMessage="1" prompt="Roundabouts/Mini Traffic Circle" sqref="L13 BY13" xr:uid="{60AD3C5A-AB8D-4231-850F-1F3AE1566E99}"/>
    <dataValidation allowBlank="1" showInputMessage="1" showErrorMessage="1" prompt="Other Traffic Calming Elements" sqref="R13 CE13" xr:uid="{45E47C41-27D1-4CBF-B382-916EA13B8767}"/>
    <dataValidation allowBlank="1" showInputMessage="1" showErrorMessage="1" prompt="Road Diet/Lane Elimination" sqref="P13 CC13" xr:uid="{93EF43FE-1AC3-4E66-8C83-26F15F981B14}"/>
    <dataValidation allowBlank="1" showInputMessage="1" showErrorMessage="1" prompt="Crosswalk Improvements" sqref="Y13 CL13" xr:uid="{03387B00-EEEF-4937-9C04-952F215525EB}"/>
    <dataValidation allowBlank="1" showInputMessage="1" showErrorMessage="1" prompt="Raised Intersection or Raised Crosswalk" sqref="X13 CK13" xr:uid="{8B14CAFF-C780-44A4-BE64-A1243BBD5A11}"/>
    <dataValidation allowBlank="1" showInputMessage="1" showErrorMessage="1" prompt="Crossing Islands" sqref="W13 CJ13" xr:uid="{844B537D-4A08-4C4E-BEF9-41CD06FE58A8}"/>
    <dataValidation allowBlank="1" showInputMessage="1" showErrorMessage="1" prompt="Pedestrian Signal Upgrades" sqref="V13 CI13" xr:uid="{D12B3ED2-D20D-4B93-8F47-B9D0281B2EC1}"/>
    <dataValidation allowBlank="1" showInputMessage="1" showErrorMessage="1" prompt="Pedestrian Hybrid Beacon/HAWK" sqref="T13 CG13" xr:uid="{E18D710D-ECCE-4D01-B929-4B4EB87662F6}"/>
    <dataValidation allowBlank="1" showInputMessage="1" showErrorMessage="1" prompt="Stormwater Management" sqref="AK13 CX13" xr:uid="{A430ECCD-B191-421C-AF71-2CA2BC354A25}"/>
    <dataValidation allowBlank="1" showInputMessage="1" showErrorMessage="1" prompt="Bicycle-Friendly Drain Grates" sqref="AJ13 CW13" xr:uid="{B0B7ECA1-9A61-48F6-A99F-8B1AA92CB240}"/>
    <dataValidation allowBlank="1" showInputMessage="1" showErrorMessage="1" prompt="Bicycle Parking" sqref="AI13 CV13" xr:uid="{AFE6D1D6-2902-465A-A00A-598FF3F230AE}"/>
    <dataValidation allowBlank="1" showInputMessage="1" showErrorMessage="1" prompt="Wayfinding Signs" sqref="AH13 CU13" xr:uid="{5BD860C6-5205-4571-A478-9597E0BC29A8}"/>
    <dataValidation allowBlank="1" showInputMessage="1" showErrorMessage="1" prompt="Street Lighting" sqref="AG13 CT13" xr:uid="{ECDD5FBC-23CA-40F9-8F5E-96359616B7E4}"/>
    <dataValidation allowBlank="1" showInputMessage="1" showErrorMessage="1" prompt="Intersection Signalization (addresses multimodal issues)" sqref="O13 CB13" xr:uid="{0926C8DE-D54C-4FD3-A1F5-4C3E13CC3B77}"/>
    <dataValidation allowBlank="1" showInputMessage="1" showErrorMessage="1" promptTitle="Intersection Redesign" prompt="Includes at least one (1) of the following Project Types:_x000a_• Roundabouts/Mini Traffic Circle_x000a_• Intersection Reconstruction (multimodal issues)_x000a_• Tighten Curb Radii/Curb Extension (at ped crossing)_x000a_• Intersection Signalization (multimodal issues)" sqref="L12:O12 BY11" xr:uid="{22527841-C725-45D1-823A-B401851B7FD2}"/>
    <dataValidation allowBlank="1" showInputMessage="1" showErrorMessage="1" prompt="Tighten Curb Radii/Curb Extension (at pedestrian crossing)" sqref="N13 CA13" xr:uid="{3E9F5044-C002-4957-8496-89A5DD3C03EE}"/>
    <dataValidation allowBlank="1" showInputMessage="1" showErrorMessage="1" prompt="Intersection Reconstruction (addresses multimodal issues)" sqref="M13 BZ13" xr:uid="{EA47E2C2-CDE2-4754-922C-D7F0F4DEF18C}"/>
    <dataValidation allowBlank="1" showInputMessage="1" showErrorMessage="1" promptTitle="Street Reconfig/Traffic Calming" prompt="Includes at least one (1) of the following Project Types:_x000a_• Road Diet/Lane Elimination_x000a_• Lane Narrowing (adds exclusive bike space)_x000a_• Other Traffic Calming Elements" sqref="P12:R12 CC11" xr:uid="{60E3EB66-DD67-421E-A029-2B00D194C72C}"/>
    <dataValidation allowBlank="1" showInputMessage="1" showErrorMessage="1" prompt="Lane Narrowing (adds exclusive bike space)" sqref="Q13 CD13" xr:uid="{348D2981-0055-450B-8AD3-ECD8E7D4E388}"/>
    <dataValidation allowBlank="1" showInputMessage="1" showErrorMessage="1" promptTitle="Ped Crossing Modifications" prompt="Includes at least one (1) of the following Project Types:_x000a_• ADA-compliant Curb Ramps_x000a_• Ped Hybrid Beacon/HAWK_x000a_• Ped-Activated Warning Device/RRFBs_x000a_• Ped Signal Upgrades_x000a_• Crossing Islands_x000a_• Raised Intersection/Raised Crosswalk_x000a_• Crosswalk Improvements" sqref="S12:Y12 CF11" xr:uid="{A876C5E0-FD5D-41A9-BE38-B0ED41F2FAF6}"/>
    <dataValidation allowBlank="1" showInputMessage="1" showErrorMessage="1" prompt="Pedestrian-Activated Warning Device/Rectangular Rapid Flashing Beacons (RRFB)" sqref="U13 CH13" xr:uid="{B8D1F9B4-0132-40E7-A755-5B3B497F1B9A}"/>
    <dataValidation allowBlank="1" showInputMessage="1" showErrorMessage="1" prompt="ADA-compliant Curb Ramps" sqref="S13 CF13" xr:uid="{6A799DD8-C7D8-4199-966F-9B9144C023E8}"/>
    <dataValidation allowBlank="1" showInputMessage="1" showErrorMessage="1" promptTitle="Ped &amp; Bike Network Connections" prompt="Includes at least one (1) of the following Project Types:_x000a_• Sidewalk_x000a_• Shared-Use Path/Separated Bike Lane_x000a_• On-road Bike Lane_x000a_• Bicycle Boulevards_x000a_• At-grade Rail Crossing Improvements_x000a_• Other Bicycle Facilities_x000a_• Other Pedestrian Facilities" sqref="Z12 CM11" xr:uid="{3A2463BB-2F3F-4C0D-9291-1697FE68F204}"/>
    <dataValidation allowBlank="1" showInputMessage="1" showErrorMessage="1" prompt="At-grade Rail Crossing Improvements (for people biking)" sqref="AD13 CQ13" xr:uid="{A73D63F0-F672-433F-A639-47BAA3FC64AC}"/>
    <dataValidation allowBlank="1" showInputMessage="1" showErrorMessage="1" prompt="Bicycle Boulevards" sqref="AC13 CP13" xr:uid="{045199E7-8355-4524-BDC9-0AB4522C6D41}"/>
    <dataValidation allowBlank="1" showInputMessage="1" showErrorMessage="1" prompt="On-road Bike Lane" sqref="AB13 CO13" xr:uid="{3FF37A04-4C68-4B66-9DD4-C8A43A9F1625}"/>
    <dataValidation allowBlank="1" showInputMessage="1" showErrorMessage="1" prompt="Shared-Use Path/Separated Bike Lane" sqref="AA13 CN13" xr:uid="{6B09AE87-CBC7-400C-84DD-4813FBDD92F2}"/>
    <dataValidation allowBlank="1" showInputMessage="1" showErrorMessage="1" prompt="Sidewalk" sqref="Z13 CM13" xr:uid="{1B1357ED-85D2-43DB-8D36-1E5EEDAC6A19}"/>
    <dataValidation allowBlank="1" showInputMessage="1" showErrorMessage="1" promptTitle="Transit Investments" prompt="Includes at least one (1) of the following Project Types:_x000a_• Transit Station/Stop Access Improvements_x000a_• Transit Service Improvements" sqref="AE12:AF12 CR11" xr:uid="{252ADC97-F631-4247-8A20-F6B41E0F5C45}"/>
    <dataValidation allowBlank="1" showInputMessage="1" showErrorMessage="1" prompt="Transit Service Improvements (bus lanes, bus pullouts, TSP, etc.) " sqref="AF13 CS13" xr:uid="{AFE8F06F-0C24-4BF0-A97B-222A5B704D3F}"/>
    <dataValidation allowBlank="1" showInputMessage="1" showErrorMessage="1" prompt="Transit Station/Stop Access Improvements (curb ramps, bus shelters, bike parking, Park &amp; Ride, etc.) " sqref="AE13 CR13" xr:uid="{361C2D04-60B2-470C-98D5-A4001EE8C9C5}"/>
    <dataValidation allowBlank="1" showInputMessage="1" showErrorMessage="1" prompt="Street Trees/Landscaping" sqref="AL13 CY13:DB13" xr:uid="{C85C0867-92EF-40D6-8612-137D3C74D45C}"/>
    <dataValidation allowBlank="1" showInputMessage="1" showErrorMessage="1" promptTitle="Environment &amp; Streetscape Invest" prompt="Includes at least one (1) of the following Project Types:_x000a_• Street Lighting_x000a_• Wayfinding Signs_x000a_• Bicycle Parking_x000a_• Bicycle-Friendly Drain Grates_x000a_• Stormwater Management_x000a_• Street Trees/Landscaping" sqref="AG12:AL12 CT11" xr:uid="{B2BBFA2E-268D-4830-9D20-2B826DAA60CD}"/>
    <dataValidation allowBlank="1" showInputMessage="1" showErrorMessage="1" promptTitle="Public Engagment Description" prompt="Write a brief description (2-5 sentences) of the public engagement process and any metrics collected demonstrating its effectiveness or reach." sqref="F5:K9" xr:uid="{972A9DCF-E1CE-4DDD-8E11-4425CF442C7A}"/>
    <dataValidation allowBlank="1" showInputMessage="1" showErrorMessage="1" promptTitle="Safe Routes to School" prompt="Indicate if this project improves safety or accessibility to a school (K-12 and/or college), improves safety leading to a school, or is located on an important route to school. Project must be within 1 mile of the school." sqref="AR13" xr:uid="{ECF8100C-74C4-49F7-A1BA-CE9DEB8346A0}"/>
    <dataValidation allowBlank="1" showInputMessage="1" showErrorMessage="1" promptTitle="Environmental Justice" prompt="Using the MassGIS Mapping Tool, determine if the project is within or serves a designated Environmental Justice population cluster._x000a__x000a_http://maps.massgis.state.ma.us/map_ol/ej.php" sqref="AQ13" xr:uid="{94E9E04D-1436-4DC1-A462-FBF1FA4E3891}"/>
    <dataValidation allowBlank="1" showInputMessage="1" showErrorMessage="1" promptTitle="Accessibility" prompt="Indicate if this project improves conditions for people with disabilities." sqref="AT13" xr:uid="{88FDD6F4-3907-46FA-81B1-7AD9CBB70669}"/>
    <dataValidation allowBlank="1" showInputMessage="1" showErrorMessage="1" promptTitle="Safe Routes for Seniors" prompt="Indicate if this project improves safety or accessibility to a Senior Center and/or Independent Living Facility or an important route for seniors to access community destinations. Project must be within 1/4 mile of the senior facility." sqref="AS13" xr:uid="{E5E7E5ED-1E24-42E9-8242-3D5D89AF14CE}"/>
    <dataValidation allowBlank="1" showInputMessage="1" showErrorMessage="1" promptTitle="High Crash Location - Bicycle" prompt="Indicate if this project is located in a bicycle High Crash location. High crash locations are defined by MassDOT’s Highway Safety Improvement Program (HSIP) crash data, local police data or from the Regional Planning designation. _x000a__x000a_" sqref="AO13" xr:uid="{39963A85-2D8E-4A0E-A2FB-BD9D0130BA38}"/>
    <dataValidation allowBlank="1" showInputMessage="1" showErrorMessage="1" promptTitle="High Crash Location - Pedestrian" prompt="Indicate if this project is located in a pedestrian High Crash location. High crash locations are defined by MassDOT’s Highway Safety Improvement Program (HSIP) crash data, local police data or from the Regional Planning designation. _x000a__x000a_" sqref="AN13" xr:uid="{AFD2F95B-B3CD-4924-BFDE-931F21AFB5B6}"/>
    <dataValidation allowBlank="1" showInputMessage="1" showErrorMessage="1" promptTitle="High Crash Location - Vehicle" prompt="Indicate if this project is located in a vehicle High Crash location. High crash locations are defined by MassDOT’s Highway Safety Improvement Program (HSIP) crash data, local police data or from the Regional Planning designation. _x000a__x000a_" sqref="AP13" xr:uid="{8EFFA507-9A4C-4879-813C-92EE9B5B31C0}"/>
    <dataValidation type="textLength" errorStyle="warning" operator="lessThanOrEqual" allowBlank="1" showInputMessage="1" showErrorMessage="1" errorTitle="Description Too Long" error="Please keep your description to 5 sentences or less (1,000 character limit)" prompt="Write a brief description (2-5 sentences) of the project components and what it intends to accomplish." sqref="D14:D32 D34:D41 D44:D96" xr:uid="{13216EBD-55E5-454E-BFEC-196C1DBB80A0}">
      <formula1>1000</formula1>
    </dataValidation>
    <dataValidation allowBlank="1" showInputMessage="1" showErrorMessage="1" prompt="Enter name of the project. It is helpful to include street name(s) and improvement type to track various projects and improvement type over time." sqref="D63 D33 C14:C41 C45:C96" xr:uid="{05A4B5EB-346D-4B13-BFAF-AE118022C130}"/>
    <dataValidation allowBlank="1" showInputMessage="1" showErrorMessage="1" prompt="Provide a Google Maps link to the general location of your project" sqref="G15:G96" xr:uid="{3EC3AA08-2CE9-435E-B3E3-9CAD12940580}"/>
    <dataValidation type="textLength" operator="lessThanOrEqual" allowBlank="1" showInputMessage="1" showErrorMessage="1" errorTitle="Description Too Long" error="Please keep your description to 5 sentences or less (1,000 character limit)" prompt="Add any additional location details you deem necessary, such as project extends, major intersections, etc." sqref="F14:F96" xr:uid="{CEC3A354-CC6A-4F69-83EA-ED9AFA2032C1}">
      <formula1>500</formula1>
    </dataValidation>
    <dataValidation type="whole" operator="greaterThan" allowBlank="1" showInputMessage="1" showErrorMessage="1" prompt="Total Months" sqref="AY14:AY96" xr:uid="{FB074BFB-7900-4A58-90B3-32CEF7D19A00}">
      <formula1>0</formula1>
    </dataValidation>
    <dataValidation allowBlank="1" showInputMessage="1" showErrorMessage="1" prompt="Input estimated dollar amount" sqref="AW14:AW96" xr:uid="{4A63DA23-7C31-455F-8893-6C21C8B1649D}"/>
    <dataValidation allowBlank="1" showInputMessage="1" showErrorMessage="1" prompt="List funding sources and dollar amounts, followed by a comma (,)" sqref="AX14:AX96" xr:uid="{2435C40D-64F1-4F90-A3C5-D3D0D1383317}"/>
    <dataValidation type="list" allowBlank="1" showInputMessage="1" showErrorMessage="1" sqref="BC14:BC96" xr:uid="{D55F021D-8610-42A3-9CCE-2FEB2AE94830}">
      <formula1>Safety</formula1>
    </dataValidation>
    <dataValidation type="list" allowBlank="1" showInputMessage="1" showErrorMessage="1" sqref="BE14:BE96" xr:uid="{9713ECF7-72EF-4066-AA26-7543E50AD332}">
      <formula1>Mobility</formula1>
    </dataValidation>
    <dataValidation type="list" allowBlank="1" showInputMessage="1" showErrorMessage="1" sqref="BG14:BG96" xr:uid="{C0CD77DF-1735-4CD2-BE31-F59AAFE1107B}">
      <formula1>Access</formula1>
    </dataValidation>
    <dataValidation type="list" allowBlank="1" showInputMessage="1" showErrorMessage="1" sqref="BI14:BI96" xr:uid="{4AF90662-8E3D-436D-8D84-ABD23075B223}">
      <formula1>Ease_of_Implementation</formula1>
    </dataValidation>
    <dataValidation type="list" allowBlank="1" showInputMessage="1" showErrorMessage="1" sqref="BK14:BK96" xr:uid="{09A5B391-6198-4217-B380-B9E6583E601F}">
      <formula1>Project_Support</formula1>
    </dataValidation>
    <dataValidation type="list" allowBlank="1" showInputMessage="1" showErrorMessage="1" prompt="Select from dropdown list_x000a__x000a_NOTE: If your project exceeds $400,000 in estimated costs, you are required to provide a list of other funding sources and amounts" sqref="AV14:AV96" xr:uid="{E283C24B-1C28-4C8C-9E01-F3EB0518ACBB}">
      <formula1>Funding</formula1>
    </dataValidation>
  </dataValidations>
  <hyperlinks>
    <hyperlink ref="AQ13" r:id="rId1" display="http://maps.massgis.state.ma.us/map_ol/ej.php" xr:uid="{6114F0B2-EE28-485F-B5DF-59718FD48450}"/>
    <hyperlink ref="AN12:AP12" r:id="rId2" display="High Crash Location" xr:uid="{7B43A26B-C859-4DC0-8461-E13DCFC3D3E1}"/>
    <hyperlink ref="G15" r:id="rId3" xr:uid="{1924AC5D-9311-40A2-B42D-BBE63CA878D5}"/>
    <hyperlink ref="G18" r:id="rId4" xr:uid="{02A77823-F941-4334-9309-B4941149ABB1}"/>
    <hyperlink ref="G14" r:id="rId5" xr:uid="{E7E37F70-B6BC-459F-9AD0-C51C6E24D646}"/>
    <hyperlink ref="G16" r:id="rId6" xr:uid="{DE7B1E50-577A-4C98-B456-AAC31EA46B84}"/>
    <hyperlink ref="G17" r:id="rId7" display="https://www.google.com/maps/place/41%C2%B038'10.4%22N+70%C2%B035'05.4%22W/@41.6362242,-70.5859276,352m/data=!3m2!1e3!4b1!4m14!1m7!3m6!1s0x89e4d1acf41e3a17:0x4b98dc3615091bd6!2sBoxberry+Hill+Rd,+Falmouth,+MA+02536!3b1!8m2!3d41.628453!4d-70.572154!3m5!1s0x0:0x25d3f57604bcd3ea!7e2!8m2!3d41.6362297!4d-70.5848304" xr:uid="{0B907F5D-E5CE-446F-8CD2-47B6BA30DB24}"/>
    <hyperlink ref="G29" r:id="rId8" xr:uid="{59704893-BC02-49D4-B15A-979D58A90ED1}"/>
    <hyperlink ref="G21" r:id="rId9" xr:uid="{95F250EF-C7DA-4153-A6DA-1754AD432F1F}"/>
    <hyperlink ref="G22" r:id="rId10" xr:uid="{21655A3B-DE2D-4C03-AA23-67A00CEF6E76}"/>
    <hyperlink ref="G23" r:id="rId11" xr:uid="{33BF49B7-031B-466E-9135-9BFE61F95AD3}"/>
    <hyperlink ref="G24" r:id="rId12" xr:uid="{2DDA4883-F944-45EA-BF30-D4CC4FCD0C75}"/>
    <hyperlink ref="G25" r:id="rId13" xr:uid="{EEEEFCEB-AA63-46E1-8BEE-484237AB73D2}"/>
    <hyperlink ref="G26" r:id="rId14" xr:uid="{E073CAB4-2552-45C5-B1CD-63FD5880C0CB}"/>
    <hyperlink ref="G27" r:id="rId15" xr:uid="{21B418B6-5B87-4E3E-8DAB-4548DBE1D158}"/>
    <hyperlink ref="G28" r:id="rId16" xr:uid="{6B841FCC-518F-4796-8155-F4571E8F4967}"/>
    <hyperlink ref="G30" r:id="rId17" xr:uid="{A104F267-C6BE-4A01-8DEA-A7BD13B143F6}"/>
    <hyperlink ref="G19" r:id="rId18" xr:uid="{AB502BAB-03B9-4B0E-B3DB-0B9A1A91B8DB}"/>
    <hyperlink ref="G31" r:id="rId19" xr:uid="{A8346698-7A58-447C-81D3-0DCD464E8CF5}"/>
    <hyperlink ref="G32" r:id="rId20" xr:uid="{EFB65CCC-94F4-4A6A-B698-5CF4BE9CB21E}"/>
    <hyperlink ref="G33" r:id="rId21" xr:uid="{32F76A0A-8453-4516-B364-5C181B71BB4A}"/>
    <hyperlink ref="G34" r:id="rId22" xr:uid="{5FE3882D-D815-4203-8463-03342BCA6E81}"/>
    <hyperlink ref="G35" r:id="rId23" xr:uid="{04A0CAFD-18A8-4A04-8CCA-064BC45548D2}"/>
    <hyperlink ref="G36" r:id="rId24" xr:uid="{37B347F8-84D6-4D6F-AF8D-19087064216F}"/>
    <hyperlink ref="G37" r:id="rId25" xr:uid="{0DC83F90-1D1F-442A-9F03-1B58F383CECD}"/>
    <hyperlink ref="G56" r:id="rId26" xr:uid="{845DBCEC-7A07-4FED-A3CF-8BBB72E438F2}"/>
    <hyperlink ref="G38" r:id="rId27" xr:uid="{DDD5A82F-82BE-42DC-AFB1-FDDB3A17EAC5}"/>
    <hyperlink ref="G39" r:id="rId28" xr:uid="{E6FD9CFB-192E-4059-8DAF-9ED9A86B0815}"/>
    <hyperlink ref="G41" r:id="rId29" xr:uid="{23E076F2-9A6B-44B8-B4C9-44F863FFBF4E}"/>
    <hyperlink ref="G53" r:id="rId30" xr:uid="{694B3B42-19B3-4240-86CF-A4EBAEA462CA}"/>
    <hyperlink ref="G42" r:id="rId31" xr:uid="{EEF5E329-3342-4A0F-92BE-49B8A9D6C94F}"/>
    <hyperlink ref="G44" r:id="rId32" xr:uid="{2C776BB7-2E71-47D1-A127-B9ABFAF84F69}"/>
    <hyperlink ref="G47" r:id="rId33" xr:uid="{9AE53BD8-E299-41E2-A56D-5080B3FB17C3}"/>
    <hyperlink ref="G48" r:id="rId34" xr:uid="{4CE64BAE-4DDA-4F5A-A57D-558D987C2EAB}"/>
    <hyperlink ref="G51" r:id="rId35" xr:uid="{F561795E-F89B-4800-909B-B808396AA1F3}"/>
    <hyperlink ref="G49" r:id="rId36" xr:uid="{13518381-B7CF-44A0-850A-A9ACAABF3E03}"/>
    <hyperlink ref="G54" r:id="rId37" xr:uid="{076B639C-E736-47CB-A150-5838833D6986}"/>
    <hyperlink ref="G45" r:id="rId38" xr:uid="{397E8236-6474-4B88-A6F4-CE84D537AFF5}"/>
    <hyperlink ref="G40" r:id="rId39" display="https://www.google.com/maps/place/41%C2%B033'51.0%22N+70%C2%B037'09.3%22W/@41.56416,-70.6199945,230m/data=!3m2!1e3!4b1!4m14!1m7!3m6!1s0x89e4d9dc77bdfdcf:0x3960ab546e0d8f8d!2sTer+Heun+Dr,+Falmouth,+MA+02540!3b1!8m2!3d41.5674576!4d-70.6293562!3m5!1s0x0:0xbcccbd3f6c0225b7!7e2!8m2!3d41.5641597!4d-70.6192459!5m1!1e3" xr:uid="{A90786A6-AA81-4226-9194-40691D8D155B}"/>
    <hyperlink ref="G55" r:id="rId40" xr:uid="{66489DEC-917A-456B-AAB7-1694F1552B4D}"/>
    <hyperlink ref="G46" r:id="rId41" xr:uid="{AABA705C-9C03-485E-AC50-C586C9918B91}"/>
    <hyperlink ref="G62" r:id="rId42" xr:uid="{B7A50CB6-4E50-42B5-9D56-62B2989F2608}"/>
    <hyperlink ref="G63" r:id="rId43" xr:uid="{AAF5C23E-04A7-4268-8D0A-C0DA956DBE3C}"/>
    <hyperlink ref="G58" r:id="rId44" display="https://www.google.com/maps/place/41%C2%B038'48.2%22N+70%C2%B036'45.7%22W/@41.6467276,-70.6141284,629m/data=!3m1!1e3!4m14!1m7!3m6!1s0x89e4d07a0e793ef7:0x3da19b7b810dd93d!2sMA-28A,+Falmouth,+MA!3b1!8m2!3d41.5841736!4d-70.6301381!3m5!1s0x0:0xa3da932f4b2fd3c2!7e2!8m2!3d41.6467206!4d-70.6126833!5m1!1e3" xr:uid="{6F34232D-01F0-41CA-AE00-D921037BA623}"/>
    <hyperlink ref="G59" r:id="rId45" xr:uid="{034201B7-84E9-4C4D-BA14-6AC8843A39FF}"/>
    <hyperlink ref="G61" r:id="rId46" xr:uid="{B679DCB5-E749-4C5C-91BB-429AC5E7C388}"/>
    <hyperlink ref="G52" r:id="rId47" xr:uid="{E6B2574E-B7BC-4A61-875A-B1BF4B57591F}"/>
    <hyperlink ref="G50" r:id="rId48" xr:uid="{AD4396BF-041F-4622-AE90-8A8D1D3939D9}"/>
    <hyperlink ref="G43" r:id="rId49" xr:uid="{702BCD51-FAE2-4073-AFA8-61C8E813F024}"/>
    <hyperlink ref="G57" r:id="rId50" xr:uid="{DD48F6C6-3BAC-486F-8618-7E82ADA4D778}"/>
    <hyperlink ref="G60" r:id="rId51" display="https://www.google.com/maps/place/41%C2%B033'39.5%22N+70%C2%B035'57.2%22W/@41.5609795,-70.6000509,268m/data=!3m2!1e3!4b1!4m14!1m7!3m6!1s0x89e4d768ad998c09:0x26120cb9566725ef!2sJones+Rd,+Falmouth,+MA+02540!3b1!8m2!3d41.5604494!4d-70.6089798!3m5!1s0x0:0xa2ccc24b66a47e9d!7e2!8m2!3d41.5609778!4d-70.5992194!5m1!1e3" xr:uid="{8638BA28-92DB-47F8-8989-40EE04E8872C}"/>
    <hyperlink ref="G20" r:id="rId52" xr:uid="{8BEB3300-C429-4BF5-9198-A4440A68689A}"/>
  </hyperlinks>
  <pageMargins left="0.25" right="0.25" top="0.75" bottom="0.75" header="0.3" footer="0.3"/>
  <pageSetup paperSize="17" scale="13" fitToHeight="0" orientation="landscape" r:id="rId53"/>
  <drawing r:id="rId54"/>
  <extLst>
    <ext xmlns:x14="http://schemas.microsoft.com/office/spreadsheetml/2009/9/main" uri="{CCE6A557-97BC-4b89-ADB6-D9C93CAAB3DF}">
      <x14:dataValidations xmlns:xm="http://schemas.microsoft.com/office/excel/2006/main" xWindow="1270" yWindow="907" count="5">
        <x14:dataValidation type="list" allowBlank="1" showInputMessage="1" showErrorMessage="1" prompt="Select &quot;Yes&quot; if your project includes this Project Type" xr:uid="{08AF3178-522C-4E9E-B860-7EE74F74DB0A}">
          <x14:formula1>
            <xm:f>DropDowns!$A$27:$A$28</xm:f>
          </x14:formula1>
          <xm:sqref>AF37:AJ37 AF31:AK36 L14:AK30 L31:AE37 L39:AK96</xm:sqref>
        </x14:dataValidation>
        <x14:dataValidation type="list" allowBlank="1" showInputMessage="1" showErrorMessage="1" xr:uid="{34480D52-15D2-474A-B00F-83B2BD2622AE}">
          <x14:formula1>
            <xm:f>DropDowns!$A$27:$A$28</xm:f>
          </x14:formula1>
          <xm:sqref>AK37 AL14:AL37 AL39:AL63</xm:sqref>
        </x14:dataValidation>
        <x14:dataValidation type="list" allowBlank="1" showInputMessage="1" showErrorMessage="1" prompt="Select from dropdown list" xr:uid="{AB134373-3CDE-4579-B318-4AF6FE8F3AEA}">
          <x14:formula1>
            <xm:f>DropDowns!$A$27:$A$28</xm:f>
          </x14:formula1>
          <xm:sqref>AM14:AT37 H14:K37 AM38 AM39:AT96 H39:K96</xm:sqref>
        </x14:dataValidation>
        <x14:dataValidation type="list" allowBlank="1" showInputMessage="1" showErrorMessage="1" prompt="Projects with right-of-way owned by MassDOT are INELIGIBLE for Complete Streets funding" xr:uid="{CDD51B09-323A-4EE7-8441-4D450BBE3D8F}">
          <x14:formula1>
            <xm:f>DropDowns!$A$27:$A$28</xm:f>
          </x14:formula1>
          <xm:sqref>AU14:AU37 AU39:AU96</xm:sqref>
        </x14:dataValidation>
        <x14:dataValidation type="list" allowBlank="1" showInputMessage="1" showErrorMessage="1" promptTitle="Select from the dropdown list" xr:uid="{6CE6B0CF-5151-4D0C-BCF4-A43BE2F92C3B}">
          <x14:formula1>
            <xm:f>DropDowns!$A$3:$A$14</xm:f>
          </x14:formula1>
          <xm:sqref>E14:E37 E39:E96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EB059-97C1-4879-96A7-6F9558BEA033}">
  <dimension ref="A1:E32"/>
  <sheetViews>
    <sheetView zoomScale="130" zoomScaleNormal="130" workbookViewId="0">
      <selection activeCell="A20" sqref="A20"/>
    </sheetView>
  </sheetViews>
  <sheetFormatPr defaultColWidth="9" defaultRowHeight="15" x14ac:dyDescent="0.25"/>
  <cols>
    <col min="1" max="1" width="113.85546875" style="14" bestFit="1" customWidth="1"/>
    <col min="2" max="16384" width="9" style="14"/>
  </cols>
  <sheetData>
    <row r="1" spans="1:5" x14ac:dyDescent="0.25">
      <c r="A1" s="11" t="s">
        <v>406</v>
      </c>
      <c r="B1" s="11" t="s">
        <v>451</v>
      </c>
      <c r="C1" s="11" t="s">
        <v>452</v>
      </c>
    </row>
    <row r="2" spans="1:5" x14ac:dyDescent="0.25">
      <c r="A2" s="14" t="s">
        <v>418</v>
      </c>
      <c r="B2" s="14">
        <v>1</v>
      </c>
      <c r="C2" s="14">
        <v>15</v>
      </c>
      <c r="E2" s="11"/>
    </row>
    <row r="3" spans="1:5" x14ac:dyDescent="0.25">
      <c r="A3" s="14" t="s">
        <v>424</v>
      </c>
      <c r="B3" s="14">
        <v>2</v>
      </c>
      <c r="C3" s="14">
        <v>12</v>
      </c>
      <c r="E3" s="11"/>
    </row>
    <row r="4" spans="1:5" x14ac:dyDescent="0.25">
      <c r="A4" s="14" t="s">
        <v>436</v>
      </c>
      <c r="B4" s="14">
        <v>3</v>
      </c>
      <c r="C4" s="14">
        <v>8</v>
      </c>
    </row>
    <row r="5" spans="1:5" x14ac:dyDescent="0.25">
      <c r="A5" s="14" t="s">
        <v>432</v>
      </c>
      <c r="B5" s="14">
        <v>4</v>
      </c>
      <c r="C5" s="14">
        <v>5</v>
      </c>
    </row>
    <row r="6" spans="1:5" x14ac:dyDescent="0.25">
      <c r="A6" s="14" t="s">
        <v>446</v>
      </c>
      <c r="B6" s="370">
        <v>5</v>
      </c>
      <c r="C6" s="14">
        <v>1</v>
      </c>
    </row>
    <row r="7" spans="1:5" x14ac:dyDescent="0.25">
      <c r="A7" s="14" t="s">
        <v>453</v>
      </c>
      <c r="B7" s="14">
        <v>6</v>
      </c>
      <c r="C7" s="14">
        <v>0</v>
      </c>
    </row>
    <row r="9" spans="1:5" x14ac:dyDescent="0.25">
      <c r="A9" s="11" t="s">
        <v>407</v>
      </c>
      <c r="B9" s="11" t="s">
        <v>451</v>
      </c>
      <c r="C9" s="11" t="s">
        <v>452</v>
      </c>
      <c r="E9" s="11"/>
    </row>
    <row r="10" spans="1:5" x14ac:dyDescent="0.25">
      <c r="A10" s="370" t="s">
        <v>425</v>
      </c>
      <c r="B10" s="370">
        <v>1</v>
      </c>
      <c r="C10" s="370">
        <v>10</v>
      </c>
      <c r="E10" s="11"/>
    </row>
    <row r="11" spans="1:5" x14ac:dyDescent="0.25">
      <c r="A11" s="14" t="s">
        <v>419</v>
      </c>
      <c r="B11" s="370">
        <v>2</v>
      </c>
      <c r="C11" s="370">
        <v>7</v>
      </c>
    </row>
    <row r="12" spans="1:5" x14ac:dyDescent="0.25">
      <c r="A12" s="14" t="s">
        <v>423</v>
      </c>
      <c r="B12" s="370">
        <v>3</v>
      </c>
      <c r="C12" s="370">
        <v>5</v>
      </c>
    </row>
    <row r="13" spans="1:5" x14ac:dyDescent="0.25">
      <c r="A13" s="14" t="s">
        <v>427</v>
      </c>
      <c r="B13" s="370">
        <v>5</v>
      </c>
      <c r="C13" s="370">
        <v>1</v>
      </c>
    </row>
    <row r="14" spans="1:5" x14ac:dyDescent="0.25">
      <c r="A14" s="14" t="s">
        <v>440</v>
      </c>
      <c r="B14" s="370">
        <v>6</v>
      </c>
      <c r="C14" s="14">
        <v>0</v>
      </c>
    </row>
    <row r="16" spans="1:5" x14ac:dyDescent="0.25">
      <c r="A16" s="11" t="s">
        <v>408</v>
      </c>
      <c r="B16" s="11" t="s">
        <v>451</v>
      </c>
      <c r="C16" s="11" t="s">
        <v>452</v>
      </c>
    </row>
    <row r="17" spans="1:3" x14ac:dyDescent="0.25">
      <c r="A17" s="14" t="s">
        <v>420</v>
      </c>
      <c r="B17" s="14">
        <v>1</v>
      </c>
      <c r="C17" s="14">
        <v>5</v>
      </c>
    </row>
    <row r="18" spans="1:3" ht="30" x14ac:dyDescent="0.25">
      <c r="A18" s="369" t="s">
        <v>426</v>
      </c>
      <c r="B18" s="14">
        <v>2</v>
      </c>
      <c r="C18" s="14">
        <v>3</v>
      </c>
    </row>
    <row r="19" spans="1:3" x14ac:dyDescent="0.25">
      <c r="A19" s="14" t="s">
        <v>428</v>
      </c>
      <c r="B19" s="14">
        <v>3</v>
      </c>
      <c r="C19" s="14">
        <v>1</v>
      </c>
    </row>
    <row r="20" spans="1:3" x14ac:dyDescent="0.25">
      <c r="A20" s="14" t="s">
        <v>454</v>
      </c>
      <c r="B20" s="14">
        <v>4</v>
      </c>
      <c r="C20" s="14">
        <v>0</v>
      </c>
    </row>
    <row r="22" spans="1:3" x14ac:dyDescent="0.25">
      <c r="A22" s="11" t="s">
        <v>409</v>
      </c>
      <c r="B22" s="11" t="s">
        <v>451</v>
      </c>
      <c r="C22" s="11" t="s">
        <v>452</v>
      </c>
    </row>
    <row r="23" spans="1:3" x14ac:dyDescent="0.25">
      <c r="A23" s="370" t="s">
        <v>421</v>
      </c>
      <c r="B23" s="14">
        <v>1</v>
      </c>
      <c r="C23" s="370">
        <v>5</v>
      </c>
    </row>
    <row r="24" spans="1:3" x14ac:dyDescent="0.25">
      <c r="A24" s="14" t="s">
        <v>437</v>
      </c>
      <c r="B24" s="14">
        <v>2</v>
      </c>
      <c r="C24" s="14">
        <v>3</v>
      </c>
    </row>
    <row r="25" spans="1:3" x14ac:dyDescent="0.25">
      <c r="A25" s="14" t="s">
        <v>433</v>
      </c>
      <c r="B25" s="14">
        <v>3</v>
      </c>
      <c r="C25" s="14">
        <v>2</v>
      </c>
    </row>
    <row r="26" spans="1:3" x14ac:dyDescent="0.25">
      <c r="A26" s="14" t="s">
        <v>447</v>
      </c>
      <c r="B26" s="14">
        <v>4</v>
      </c>
      <c r="C26" s="14">
        <v>-1</v>
      </c>
    </row>
    <row r="28" spans="1:3" x14ac:dyDescent="0.25">
      <c r="A28" s="11" t="s">
        <v>410</v>
      </c>
      <c r="B28" s="11" t="s">
        <v>451</v>
      </c>
      <c r="C28" s="11" t="s">
        <v>452</v>
      </c>
    </row>
    <row r="29" spans="1:3" x14ac:dyDescent="0.25">
      <c r="A29" s="14" t="s">
        <v>422</v>
      </c>
      <c r="B29" s="14">
        <v>1</v>
      </c>
      <c r="C29" s="14">
        <v>5</v>
      </c>
    </row>
    <row r="30" spans="1:3" x14ac:dyDescent="0.25">
      <c r="A30" s="14" t="s">
        <v>438</v>
      </c>
      <c r="B30" s="14">
        <v>3</v>
      </c>
      <c r="C30" s="14">
        <v>3</v>
      </c>
    </row>
    <row r="31" spans="1:3" x14ac:dyDescent="0.25">
      <c r="A31" s="14" t="s">
        <v>434</v>
      </c>
      <c r="B31" s="14">
        <v>2</v>
      </c>
      <c r="C31" s="14">
        <v>1</v>
      </c>
    </row>
    <row r="32" spans="1:3" x14ac:dyDescent="0.25">
      <c r="A32" s="14" t="s">
        <v>448</v>
      </c>
      <c r="B32" s="14">
        <v>4</v>
      </c>
      <c r="C32" s="14">
        <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F388A-81CC-456E-A4C8-E796F772D928}">
  <sheetPr>
    <pageSetUpPr fitToPage="1"/>
  </sheetPr>
  <dimension ref="A1:CI266"/>
  <sheetViews>
    <sheetView zoomScale="70" zoomScaleNormal="70" workbookViewId="0">
      <pane xSplit="4" ySplit="6" topLeftCell="AS7" activePane="bottomRight" state="frozen"/>
      <selection pane="topRight" activeCell="G1" sqref="G1"/>
      <selection pane="bottomLeft" activeCell="A7" sqref="A7"/>
      <selection pane="bottomRight" activeCell="AU10" sqref="AU10"/>
    </sheetView>
  </sheetViews>
  <sheetFormatPr defaultColWidth="8.85546875" defaultRowHeight="15" x14ac:dyDescent="0.25"/>
  <cols>
    <col min="1" max="1" width="8.85546875" style="107"/>
    <col min="2" max="2" width="3.85546875" style="43" customWidth="1"/>
    <col min="3" max="3" width="10.85546875" style="14" customWidth="1"/>
    <col min="4" max="4" width="20.85546875" style="14" customWidth="1"/>
    <col min="5" max="5" width="22.85546875" style="14" customWidth="1"/>
    <col min="6" max="7" width="21.85546875" style="14" customWidth="1"/>
    <col min="8" max="8" width="20.85546875" style="14" customWidth="1"/>
    <col min="9" max="9" width="41.140625" style="41" customWidth="1"/>
    <col min="10" max="16" width="3.85546875" style="14" hidden="1" customWidth="1"/>
    <col min="17" max="17" width="21.85546875" style="14" hidden="1" customWidth="1"/>
    <col min="18" max="18" width="14.85546875" style="14" hidden="1" customWidth="1"/>
    <col min="19" max="19" width="15" style="14" hidden="1" customWidth="1"/>
    <col min="20" max="20" width="15.140625" style="14" hidden="1" customWidth="1"/>
    <col min="21" max="22" width="21.85546875" style="14" hidden="1" customWidth="1"/>
    <col min="23" max="23" width="4.85546875" style="43" customWidth="1"/>
    <col min="24" max="24" width="23.140625" style="82" customWidth="1"/>
    <col min="25" max="25" width="16.42578125" style="3" bestFit="1" customWidth="1"/>
    <col min="26" max="53" width="8.85546875" style="65" customWidth="1"/>
    <col min="54" max="54" width="3.85546875" style="43" customWidth="1"/>
    <col min="55" max="55" width="25.140625" style="62" customWidth="1"/>
    <col min="56" max="63" width="8.42578125" style="52" customWidth="1"/>
    <col min="64" max="64" width="10.85546875" style="3" bestFit="1" customWidth="1"/>
    <col min="65" max="67" width="8.85546875" style="3"/>
    <col min="68" max="68" width="10.42578125" style="3" customWidth="1"/>
    <col min="69" max="69" width="8.85546875" style="49"/>
    <col min="70" max="73" width="8.85546875" style="3"/>
    <col min="74" max="75" width="8.85546875" style="49"/>
    <col min="76" max="76" width="16.42578125" style="49" bestFit="1" customWidth="1"/>
    <col min="77" max="77" width="8.85546875" style="14"/>
    <col min="78" max="81" width="12.85546875" style="112" customWidth="1"/>
    <col min="82" max="82" width="8.85546875" style="14"/>
    <col min="83" max="86" width="8.85546875" style="139"/>
    <col min="87" max="87" width="14.140625" style="14" customWidth="1"/>
    <col min="88" max="16384" width="8.85546875" style="14"/>
  </cols>
  <sheetData>
    <row r="1" spans="1:87" ht="18.75" x14ac:dyDescent="0.3">
      <c r="BL1" s="48" t="s">
        <v>455</v>
      </c>
      <c r="BM1" s="48" t="s">
        <v>456</v>
      </c>
      <c r="BN1" s="48" t="s">
        <v>457</v>
      </c>
      <c r="BO1" s="48" t="s">
        <v>458</v>
      </c>
      <c r="BP1" s="48" t="s">
        <v>459</v>
      </c>
      <c r="BR1" s="48" t="s">
        <v>460</v>
      </c>
      <c r="BS1" s="48" t="s">
        <v>461</v>
      </c>
      <c r="BT1" s="48" t="s">
        <v>462</v>
      </c>
      <c r="BU1" s="48" t="s">
        <v>463</v>
      </c>
      <c r="CE1" s="141" t="s">
        <v>464</v>
      </c>
    </row>
    <row r="2" spans="1:87" s="29" customFormat="1" ht="18.75" x14ac:dyDescent="0.3">
      <c r="A2" s="108"/>
      <c r="B2" s="44"/>
      <c r="D2" s="30" t="s">
        <v>5</v>
      </c>
      <c r="E2" s="31">
        <v>44023</v>
      </c>
      <c r="I2" s="40"/>
      <c r="W2" s="44"/>
      <c r="X2" s="83"/>
      <c r="Y2" s="47"/>
      <c r="Z2" s="66"/>
      <c r="AA2" s="66"/>
      <c r="AB2" s="66"/>
      <c r="AC2" s="66"/>
      <c r="AD2" s="66"/>
      <c r="AE2" s="66"/>
      <c r="AF2" s="66"/>
      <c r="AG2" s="66" t="s">
        <v>465</v>
      </c>
      <c r="AH2" s="66"/>
      <c r="AI2" s="66"/>
      <c r="AJ2" s="66"/>
      <c r="AK2" s="66"/>
      <c r="AL2" s="67"/>
      <c r="AM2" s="67"/>
      <c r="AN2" s="67"/>
      <c r="AO2" s="66"/>
      <c r="AP2" s="66"/>
      <c r="AQ2" s="66"/>
      <c r="AR2" s="66"/>
      <c r="AS2" s="66"/>
      <c r="AT2" s="66"/>
      <c r="AU2" s="66"/>
      <c r="AV2" s="66"/>
      <c r="AW2" s="66"/>
      <c r="AX2" s="66"/>
      <c r="AY2" s="66"/>
      <c r="AZ2" s="66"/>
      <c r="BA2" s="66"/>
      <c r="BB2" s="44"/>
      <c r="BC2" s="63"/>
      <c r="BD2" s="53"/>
      <c r="BE2" s="53"/>
      <c r="BF2" s="53"/>
      <c r="BG2" s="53"/>
      <c r="BH2" s="53"/>
      <c r="BI2" s="53"/>
      <c r="BJ2" s="53"/>
      <c r="BK2" s="53"/>
      <c r="BL2" s="3" t="s">
        <v>466</v>
      </c>
      <c r="BM2" s="3"/>
      <c r="BN2" s="3"/>
      <c r="BO2" s="3"/>
      <c r="BQ2" s="49"/>
      <c r="BR2" s="3" t="s">
        <v>466</v>
      </c>
      <c r="BS2" s="3"/>
      <c r="BT2" s="3"/>
      <c r="BU2" s="3"/>
      <c r="BV2" s="49"/>
      <c r="BW2" s="49"/>
      <c r="BX2" s="49" t="s">
        <v>467</v>
      </c>
      <c r="BZ2" s="113"/>
      <c r="CA2" s="113"/>
      <c r="CB2" s="113"/>
      <c r="CC2" s="113"/>
      <c r="CE2" s="141" t="s">
        <v>468</v>
      </c>
      <c r="CF2" s="140"/>
      <c r="CG2" s="140"/>
      <c r="CH2" s="140"/>
    </row>
    <row r="3" spans="1:87" s="29" customFormat="1" ht="21" x14ac:dyDescent="0.3">
      <c r="A3" s="108"/>
      <c r="B3" s="44"/>
      <c r="D3" s="30" t="s">
        <v>7</v>
      </c>
      <c r="E3" s="28" t="s">
        <v>469</v>
      </c>
      <c r="F3" s="32"/>
      <c r="I3" s="40"/>
      <c r="W3" s="44"/>
      <c r="X3" s="83"/>
      <c r="Y3" s="47"/>
      <c r="Z3" s="80"/>
      <c r="AA3" s="80" t="s">
        <v>470</v>
      </c>
      <c r="AB3" s="66"/>
      <c r="AC3" s="66"/>
      <c r="AF3" s="66"/>
      <c r="AG3" s="66"/>
      <c r="AH3" s="66"/>
      <c r="AI3" s="66"/>
      <c r="AJ3" s="66"/>
      <c r="AK3" s="66"/>
      <c r="AL3" s="67"/>
      <c r="AM3" s="67"/>
      <c r="AN3" s="67"/>
      <c r="AO3" s="67"/>
      <c r="AP3" s="67"/>
      <c r="AQ3" s="67"/>
      <c r="AR3" s="67"/>
      <c r="AS3" s="67"/>
      <c r="AT3" s="67"/>
      <c r="AU3" s="67"/>
      <c r="AV3" s="67"/>
      <c r="AW3" s="67"/>
      <c r="AX3" s="67"/>
      <c r="AY3" s="67"/>
      <c r="AZ3" s="67"/>
      <c r="BA3" s="67"/>
      <c r="BB3" s="44"/>
      <c r="BC3" s="63"/>
      <c r="BD3" s="53"/>
      <c r="BE3" s="53"/>
      <c r="BF3" s="53"/>
      <c r="BG3" s="53"/>
      <c r="BH3" s="53"/>
      <c r="BI3" s="53"/>
      <c r="BJ3" s="53"/>
      <c r="BK3" s="53"/>
      <c r="BL3" s="47">
        <v>1</v>
      </c>
      <c r="BM3" s="3"/>
      <c r="BN3" s="3"/>
      <c r="BO3" s="3"/>
      <c r="BQ3" s="49"/>
      <c r="BR3" s="47">
        <v>1</v>
      </c>
      <c r="BS3" s="3"/>
      <c r="BT3" s="3"/>
      <c r="BU3" s="3"/>
      <c r="BV3" s="49"/>
      <c r="BW3" s="49"/>
      <c r="BX3" s="50">
        <v>1000000</v>
      </c>
      <c r="BZ3" s="113"/>
      <c r="CA3" s="113"/>
      <c r="CB3" s="113"/>
      <c r="CC3" s="113"/>
      <c r="CE3" s="141" t="s">
        <v>471</v>
      </c>
      <c r="CF3" s="140"/>
      <c r="CG3" s="140"/>
      <c r="CH3" s="140"/>
    </row>
    <row r="4" spans="1:87" x14ac:dyDescent="0.25">
      <c r="C4" s="37"/>
      <c r="D4" s="122"/>
      <c r="E4" s="123"/>
      <c r="F4" s="124"/>
      <c r="G4" s="123"/>
      <c r="H4" s="123"/>
      <c r="I4" s="125"/>
      <c r="J4" s="123"/>
      <c r="K4" s="123"/>
      <c r="L4" s="123"/>
      <c r="M4" s="123"/>
      <c r="N4" s="123"/>
      <c r="O4" s="123"/>
      <c r="P4" s="123"/>
      <c r="Q4" s="123"/>
      <c r="Y4" s="121"/>
      <c r="BD4" s="52" t="s">
        <v>472</v>
      </c>
      <c r="BP4" s="14"/>
      <c r="BZ4" s="120"/>
      <c r="CA4" s="120"/>
      <c r="CB4" s="120"/>
      <c r="CC4" s="120"/>
    </row>
    <row r="5" spans="1:87" s="15" customFormat="1" ht="18.75" x14ac:dyDescent="0.3">
      <c r="A5" s="109"/>
      <c r="B5" s="45"/>
      <c r="C5" s="554" t="s">
        <v>473</v>
      </c>
      <c r="D5" s="555"/>
      <c r="E5" s="556" t="s">
        <v>474</v>
      </c>
      <c r="F5" s="557"/>
      <c r="G5" s="558"/>
      <c r="H5" s="559" t="s">
        <v>475</v>
      </c>
      <c r="I5" s="560"/>
      <c r="J5" s="561" t="s">
        <v>476</v>
      </c>
      <c r="K5" s="539"/>
      <c r="L5" s="539"/>
      <c r="M5" s="539"/>
      <c r="N5" s="539"/>
      <c r="O5" s="539"/>
      <c r="P5" s="539"/>
      <c r="Q5" s="540"/>
      <c r="R5" s="562" t="s">
        <v>477</v>
      </c>
      <c r="S5" s="563"/>
      <c r="T5" s="564"/>
      <c r="U5" s="552" t="s">
        <v>75</v>
      </c>
      <c r="V5" s="553"/>
      <c r="W5" s="45"/>
      <c r="X5" s="84"/>
      <c r="Y5" s="48" t="s">
        <v>478</v>
      </c>
      <c r="Z5" s="68" t="s">
        <v>479</v>
      </c>
      <c r="AA5" s="68" t="s">
        <v>480</v>
      </c>
      <c r="AB5" s="68" t="s">
        <v>481</v>
      </c>
      <c r="AC5" s="70" t="s">
        <v>482</v>
      </c>
      <c r="AD5" s="70" t="s">
        <v>483</v>
      </c>
      <c r="AE5" s="70" t="s">
        <v>484</v>
      </c>
      <c r="AF5" s="68" t="s">
        <v>485</v>
      </c>
      <c r="AG5" s="72" t="s">
        <v>486</v>
      </c>
      <c r="AH5" s="72" t="s">
        <v>487</v>
      </c>
      <c r="AI5" s="70" t="s">
        <v>488</v>
      </c>
      <c r="AJ5" s="70" t="s">
        <v>489</v>
      </c>
      <c r="AK5" s="70" t="s">
        <v>490</v>
      </c>
      <c r="AL5" s="70" t="s">
        <v>491</v>
      </c>
      <c r="AM5" s="70" t="s">
        <v>492</v>
      </c>
      <c r="AN5" s="70" t="s">
        <v>493</v>
      </c>
      <c r="AO5" s="68" t="s">
        <v>494</v>
      </c>
      <c r="AP5" s="70" t="s">
        <v>495</v>
      </c>
      <c r="AQ5" s="72" t="s">
        <v>496</v>
      </c>
      <c r="AR5" s="70" t="s">
        <v>497</v>
      </c>
      <c r="AS5" s="68" t="s">
        <v>498</v>
      </c>
      <c r="AT5" s="68" t="s">
        <v>499</v>
      </c>
      <c r="AU5" s="70" t="s">
        <v>500</v>
      </c>
      <c r="AV5" s="68" t="s">
        <v>501</v>
      </c>
      <c r="AW5" s="70" t="s">
        <v>502</v>
      </c>
      <c r="AX5" s="70" t="s">
        <v>503</v>
      </c>
      <c r="AY5" s="70" t="s">
        <v>504</v>
      </c>
      <c r="AZ5" s="70" t="s">
        <v>505</v>
      </c>
      <c r="BA5" s="70" t="s">
        <v>506</v>
      </c>
      <c r="BB5" s="45"/>
      <c r="BC5" s="64"/>
      <c r="BD5" s="54">
        <f>MAX(BD7:BD31)</f>
        <v>100</v>
      </c>
      <c r="BE5" s="54"/>
      <c r="BF5" s="54"/>
      <c r="BG5" s="54"/>
      <c r="BH5" s="54"/>
      <c r="BI5" s="54"/>
      <c r="BJ5" s="54"/>
      <c r="BK5" s="54"/>
      <c r="BL5" s="47" t="s">
        <v>507</v>
      </c>
      <c r="BM5" s="47"/>
      <c r="BN5" s="47"/>
      <c r="BO5" s="47"/>
      <c r="BQ5" s="78" t="e">
        <f>MAX(BQ7:BQ34)</f>
        <v>#REF!</v>
      </c>
      <c r="BR5" s="47" t="s">
        <v>508</v>
      </c>
      <c r="BS5" s="47"/>
      <c r="BT5" s="47"/>
      <c r="BU5" s="47"/>
      <c r="BV5" s="78">
        <f>MAX(BV7:BV34)</f>
        <v>28</v>
      </c>
      <c r="BW5" s="50"/>
      <c r="BX5" s="61" t="e">
        <f>MAX(BX7:BX34)</f>
        <v>#REF!</v>
      </c>
      <c r="BZ5" s="114"/>
      <c r="CA5" s="114"/>
      <c r="CB5" s="114"/>
      <c r="CC5" s="114"/>
      <c r="CE5" s="141" t="s">
        <v>509</v>
      </c>
      <c r="CF5" s="141"/>
      <c r="CG5" s="141"/>
      <c r="CH5" s="141"/>
    </row>
    <row r="6" spans="1:87" s="15" customFormat="1" ht="183" x14ac:dyDescent="0.3">
      <c r="A6" s="109" t="s">
        <v>510</v>
      </c>
      <c r="B6" s="45"/>
      <c r="C6" s="16" t="s">
        <v>412</v>
      </c>
      <c r="D6" s="17" t="s">
        <v>23</v>
      </c>
      <c r="E6" s="18" t="s">
        <v>511</v>
      </c>
      <c r="F6" s="19" t="s">
        <v>512</v>
      </c>
      <c r="G6" s="19" t="s">
        <v>513</v>
      </c>
      <c r="H6" s="20" t="s">
        <v>514</v>
      </c>
      <c r="I6" s="33" t="s">
        <v>515</v>
      </c>
      <c r="J6" s="21" t="s">
        <v>406</v>
      </c>
      <c r="K6" s="21" t="s">
        <v>516</v>
      </c>
      <c r="L6" s="21" t="s">
        <v>517</v>
      </c>
      <c r="M6" s="21" t="s">
        <v>518</v>
      </c>
      <c r="N6" s="21" t="s">
        <v>519</v>
      </c>
      <c r="O6" s="21" t="s">
        <v>520</v>
      </c>
      <c r="P6" s="21" t="s">
        <v>521</v>
      </c>
      <c r="Q6" s="22" t="s">
        <v>522</v>
      </c>
      <c r="R6" s="23" t="s">
        <v>523</v>
      </c>
      <c r="S6" s="23" t="s">
        <v>71</v>
      </c>
      <c r="T6" s="24" t="s">
        <v>524</v>
      </c>
      <c r="U6" s="25" t="s">
        <v>525</v>
      </c>
      <c r="V6" s="26" t="s">
        <v>526</v>
      </c>
      <c r="W6" s="45"/>
      <c r="X6" s="86" t="s">
        <v>527</v>
      </c>
      <c r="Y6" s="79" t="s">
        <v>528</v>
      </c>
      <c r="Z6" s="68"/>
      <c r="AA6" s="68"/>
      <c r="AB6" s="68"/>
      <c r="AC6" s="68"/>
      <c r="AD6" s="68"/>
      <c r="AE6" s="68"/>
      <c r="AF6" s="68"/>
      <c r="AG6" s="73" t="s">
        <v>397</v>
      </c>
      <c r="AH6" s="73" t="s">
        <v>529</v>
      </c>
      <c r="AI6" s="68"/>
      <c r="AJ6" s="68"/>
      <c r="AK6" s="68"/>
      <c r="AL6" s="68"/>
      <c r="AM6" s="68"/>
      <c r="AN6" s="68"/>
      <c r="AO6" s="68"/>
      <c r="AP6" s="68"/>
      <c r="AQ6" s="73" t="s">
        <v>529</v>
      </c>
      <c r="AR6" s="68"/>
      <c r="AS6" s="68"/>
      <c r="AT6" s="68"/>
      <c r="AU6" s="68"/>
      <c r="AV6" s="136" t="s">
        <v>530</v>
      </c>
      <c r="AW6" s="135" t="s">
        <v>531</v>
      </c>
      <c r="AX6" s="135" t="s">
        <v>532</v>
      </c>
      <c r="AY6" s="135" t="s">
        <v>533</v>
      </c>
      <c r="AZ6" s="135" t="s">
        <v>534</v>
      </c>
      <c r="BA6" s="135" t="s">
        <v>535</v>
      </c>
      <c r="BB6" s="45"/>
      <c r="BC6" s="64" t="s">
        <v>3</v>
      </c>
      <c r="BD6" s="55" t="s">
        <v>536</v>
      </c>
      <c r="BE6" s="55" t="s">
        <v>537</v>
      </c>
      <c r="BF6" s="55" t="s">
        <v>538</v>
      </c>
      <c r="BG6" s="55" t="s">
        <v>539</v>
      </c>
      <c r="BH6" s="55" t="s">
        <v>540</v>
      </c>
      <c r="BI6" s="55" t="s">
        <v>541</v>
      </c>
      <c r="BJ6" s="55" t="s">
        <v>542</v>
      </c>
      <c r="BK6" s="55" t="s">
        <v>543</v>
      </c>
      <c r="BL6" s="48" t="s">
        <v>455</v>
      </c>
      <c r="BM6" s="48" t="s">
        <v>456</v>
      </c>
      <c r="BN6" s="48" t="s">
        <v>457</v>
      </c>
      <c r="BO6" s="48" t="s">
        <v>458</v>
      </c>
      <c r="BP6" s="48" t="s">
        <v>459</v>
      </c>
      <c r="BQ6" s="51" t="s">
        <v>544</v>
      </c>
      <c r="BR6" s="48" t="s">
        <v>460</v>
      </c>
      <c r="BS6" s="48" t="s">
        <v>461</v>
      </c>
      <c r="BT6" s="48" t="s">
        <v>462</v>
      </c>
      <c r="BU6" s="48" t="s">
        <v>463</v>
      </c>
      <c r="BV6" s="51" t="s">
        <v>545</v>
      </c>
      <c r="BW6" s="51" t="s">
        <v>546</v>
      </c>
      <c r="BX6" s="51" t="s">
        <v>547</v>
      </c>
      <c r="BZ6" s="117" t="s">
        <v>548</v>
      </c>
      <c r="CA6" s="117" t="s">
        <v>549</v>
      </c>
      <c r="CB6" s="117" t="s">
        <v>550</v>
      </c>
      <c r="CC6" s="117" t="s">
        <v>551</v>
      </c>
      <c r="CE6" s="142" t="s">
        <v>552</v>
      </c>
      <c r="CF6" s="142" t="s">
        <v>553</v>
      </c>
      <c r="CG6" s="142" t="s">
        <v>554</v>
      </c>
      <c r="CH6" s="142" t="s">
        <v>555</v>
      </c>
      <c r="CI6" s="138"/>
    </row>
    <row r="7" spans="1:87" s="27" customFormat="1" ht="90" customHeight="1" x14ac:dyDescent="0.25">
      <c r="A7" s="77" t="s">
        <v>556</v>
      </c>
      <c r="B7" s="56"/>
      <c r="C7" s="81"/>
      <c r="D7" s="103" t="s">
        <v>557</v>
      </c>
      <c r="E7" s="35" t="s">
        <v>558</v>
      </c>
      <c r="F7" s="103" t="s">
        <v>559</v>
      </c>
      <c r="G7" s="103" t="s">
        <v>560</v>
      </c>
      <c r="H7" s="35" t="s">
        <v>167</v>
      </c>
      <c r="I7" s="71" t="s">
        <v>561</v>
      </c>
      <c r="J7" s="38" t="s">
        <v>562</v>
      </c>
      <c r="K7" s="38" t="s">
        <v>562</v>
      </c>
      <c r="L7" s="38" t="s">
        <v>562</v>
      </c>
      <c r="M7" s="38" t="s">
        <v>562</v>
      </c>
      <c r="N7" s="38"/>
      <c r="O7" s="38"/>
      <c r="P7" s="38"/>
      <c r="Q7" s="35" t="s">
        <v>137</v>
      </c>
      <c r="R7" s="85" t="e">
        <f t="shared" ref="R7:R34" si="0">ROUND(X7*(1.28),-3)</f>
        <v>#REF!</v>
      </c>
      <c r="S7" s="36" t="e">
        <f t="shared" ref="S7:S25" si="1">IF(R7&gt;400000,400000,R7)</f>
        <v>#REF!</v>
      </c>
      <c r="T7" s="35"/>
      <c r="U7" s="35"/>
      <c r="V7" s="39"/>
      <c r="W7" s="74"/>
      <c r="X7" s="87" t="e">
        <f>ROUND(Y7*5280*(Z7*#REF!+AA7*#REF!+AB7*#REF!+AF7*#REF!+AO7*#REF!+AS7*#REF!+AT7*#REF!+AV7*#REF!)+(AC7*#REF!+AE7*#REF!+AI7*#REF!+AJ7*#REF!+AK7*#REF!+AL7*#REF!+AM7*#REF!+AN7*#REF!+AP7*#REF!+AR7*#REF!+AU7*#REF!+AW7*#REF!+AX7*#REF!+AY7*#REF!+AZ7*#REF!+BA7*#REF!)+(AG7*#REF!+AH7*#REF!+AQ7*#REF!),-2)</f>
        <v>#REF!</v>
      </c>
      <c r="Y7" s="35">
        <v>2.8</v>
      </c>
      <c r="Z7" s="126"/>
      <c r="AA7" s="126"/>
      <c r="AB7" s="126">
        <v>1</v>
      </c>
      <c r="AC7" s="126">
        <v>10</v>
      </c>
      <c r="AD7" s="126">
        <v>10</v>
      </c>
      <c r="AE7" s="126"/>
      <c r="AF7" s="126"/>
      <c r="AG7" s="126"/>
      <c r="AH7" s="126"/>
      <c r="AI7" s="126">
        <v>5</v>
      </c>
      <c r="AJ7" s="126"/>
      <c r="AK7" s="126"/>
      <c r="AL7" s="126"/>
      <c r="AM7" s="126"/>
      <c r="AN7" s="126"/>
      <c r="AO7" s="126"/>
      <c r="AP7" s="126"/>
      <c r="AQ7" s="126"/>
      <c r="AR7" s="126"/>
      <c r="AS7" s="126"/>
      <c r="AT7" s="126"/>
      <c r="AU7" s="126"/>
      <c r="AV7" s="126"/>
      <c r="AW7" s="126"/>
      <c r="AX7" s="126"/>
      <c r="AY7" s="126"/>
      <c r="AZ7" s="126"/>
      <c r="BA7" s="126"/>
      <c r="BB7" s="56"/>
      <c r="BC7" s="131" t="s">
        <v>563</v>
      </c>
      <c r="BD7" s="132">
        <v>100</v>
      </c>
      <c r="BE7" s="132">
        <v>0</v>
      </c>
      <c r="BF7" s="132">
        <v>3</v>
      </c>
      <c r="BG7" s="132">
        <v>1</v>
      </c>
      <c r="BH7" s="132">
        <v>2</v>
      </c>
      <c r="BI7" s="132">
        <v>2</v>
      </c>
      <c r="BJ7" s="132">
        <v>1.3</v>
      </c>
      <c r="BK7" s="132">
        <v>0.9</v>
      </c>
      <c r="BL7" s="35" t="e">
        <f>BJ7*(VLOOKUP(BF7,#REF!,2)+VLOOKUP(BG7,#REF!,3)+VLOOKUP(BH7,#REF!,4)+VLOOKUP(BI7,#REF!,5))</f>
        <v>#REF!</v>
      </c>
      <c r="BM7" s="134">
        <v>14</v>
      </c>
      <c r="BN7" s="35" t="e">
        <f t="shared" ref="BN7:BN13" si="2">BK7*BL7/BJ7</f>
        <v>#REF!</v>
      </c>
      <c r="BO7" s="134">
        <v>9</v>
      </c>
      <c r="BP7" s="59">
        <f t="shared" ref="BP7:BP49" si="3">(BD7/100)*20+BE7</f>
        <v>20</v>
      </c>
      <c r="BQ7" s="58" t="e">
        <f t="shared" ref="BQ7:BQ13" si="4">(BL7+BM7+BN7+BO7+BP7)*Y7</f>
        <v>#REF!</v>
      </c>
      <c r="BR7" s="134">
        <v>2</v>
      </c>
      <c r="BS7" s="134">
        <v>10</v>
      </c>
      <c r="BT7" s="134">
        <v>10</v>
      </c>
      <c r="BU7" s="77">
        <f t="shared" ref="BU7:BU49" si="5">-(CE7+CF7+CG7+CH7)</f>
        <v>0</v>
      </c>
      <c r="BV7" s="58">
        <f t="shared" ref="BV7:BV49" si="6">BR7+BS7+BT7+BU7</f>
        <v>22</v>
      </c>
      <c r="BW7" s="58" t="e">
        <f t="shared" ref="BW7:BW49" si="7">BQ7*BL$3+BV7*BR$3</f>
        <v>#REF!</v>
      </c>
      <c r="BX7" s="60" t="e">
        <f t="shared" ref="BX7:BX49" si="8">BX$3*(BW7/X7)</f>
        <v>#REF!</v>
      </c>
      <c r="BZ7" s="115">
        <v>41.785823999999998</v>
      </c>
      <c r="CA7" s="116">
        <v>-69.987436000000002</v>
      </c>
      <c r="CB7" s="115">
        <v>41.788488000000001</v>
      </c>
      <c r="CC7" s="115">
        <v>-69.936843999999994</v>
      </c>
      <c r="CE7" s="143"/>
      <c r="CF7" s="143"/>
      <c r="CG7" s="143"/>
      <c r="CH7" s="143"/>
    </row>
    <row r="8" spans="1:87" s="27" customFormat="1" ht="75" x14ac:dyDescent="0.25">
      <c r="A8" s="77" t="s">
        <v>564</v>
      </c>
      <c r="B8" s="56"/>
      <c r="C8" s="81"/>
      <c r="D8" s="103" t="s">
        <v>565</v>
      </c>
      <c r="E8" s="35" t="s">
        <v>566</v>
      </c>
      <c r="F8" s="35" t="s">
        <v>567</v>
      </c>
      <c r="G8" s="35" t="s">
        <v>568</v>
      </c>
      <c r="H8" s="35" t="s">
        <v>167</v>
      </c>
      <c r="I8" s="71" t="s">
        <v>569</v>
      </c>
      <c r="J8" s="38" t="s">
        <v>562</v>
      </c>
      <c r="K8" s="38"/>
      <c r="L8" s="38" t="s">
        <v>562</v>
      </c>
      <c r="M8" s="38" t="s">
        <v>562</v>
      </c>
      <c r="N8" s="38"/>
      <c r="O8" s="38" t="s">
        <v>562</v>
      </c>
      <c r="P8" s="38"/>
      <c r="Q8" s="35" t="s">
        <v>137</v>
      </c>
      <c r="R8" s="85" t="e">
        <f t="shared" si="0"/>
        <v>#REF!</v>
      </c>
      <c r="S8" s="36" t="e">
        <f t="shared" si="1"/>
        <v>#REF!</v>
      </c>
      <c r="T8" s="35"/>
      <c r="U8" s="35"/>
      <c r="V8" s="39"/>
      <c r="W8" s="74"/>
      <c r="X8" s="87" t="e">
        <f>ROUND(Y8*5280*(Z8*#REF!+AA8*#REF!+AB8*#REF!+AF8*#REF!+AO8*#REF!+AS8*#REF!+AT8*#REF!+AV8*#REF!)+(AC8*#REF!+AE8*#REF!+AI8*#REF!+AJ8*#REF!+AK8*#REF!+AL8*#REF!+AM8*#REF!+AN8*#REF!+AP8*#REF!+AR8*#REF!+AU8*#REF!+AW8*#REF!+AX8*#REF!+AY8*#REF!+AZ8*#REF!+BA8*#REF!)+(AG8*#REF!+AH8*#REF!+AQ8*#REF!),-2)</f>
        <v>#REF!</v>
      </c>
      <c r="Y8" s="35">
        <v>0.2</v>
      </c>
      <c r="Z8" s="126"/>
      <c r="AA8" s="126"/>
      <c r="AB8" s="126"/>
      <c r="AC8" s="126"/>
      <c r="AD8" s="126"/>
      <c r="AE8" s="126"/>
      <c r="AF8" s="126"/>
      <c r="AG8" s="126"/>
      <c r="AH8" s="126"/>
      <c r="AI8" s="126"/>
      <c r="AJ8" s="126"/>
      <c r="AK8" s="126"/>
      <c r="AL8" s="126"/>
      <c r="AM8" s="126"/>
      <c r="AN8" s="126"/>
      <c r="AO8" s="126">
        <v>1</v>
      </c>
      <c r="AP8" s="126">
        <v>1</v>
      </c>
      <c r="AQ8" s="126"/>
      <c r="AR8" s="126"/>
      <c r="AS8" s="126"/>
      <c r="AT8" s="126"/>
      <c r="AU8" s="126"/>
      <c r="AV8" s="126"/>
      <c r="AW8" s="126"/>
      <c r="AX8" s="126"/>
      <c r="AY8" s="126"/>
      <c r="AZ8" s="126"/>
      <c r="BA8" s="126"/>
      <c r="BB8" s="56"/>
      <c r="BC8" s="131" t="s">
        <v>570</v>
      </c>
      <c r="BD8" s="132">
        <v>85</v>
      </c>
      <c r="BE8" s="132">
        <v>0</v>
      </c>
      <c r="BF8" s="132">
        <v>3</v>
      </c>
      <c r="BG8" s="132">
        <v>2</v>
      </c>
      <c r="BH8" s="132">
        <v>3</v>
      </c>
      <c r="BI8" s="132">
        <v>2</v>
      </c>
      <c r="BJ8" s="132">
        <v>1.3</v>
      </c>
      <c r="BK8" s="132">
        <v>1.2</v>
      </c>
      <c r="BL8" s="35" t="e">
        <f>BJ8*(VLOOKUP(BF8,#REF!,2)+VLOOKUP(BG8,#REF!,3)+VLOOKUP(BH8,#REF!,4)+VLOOKUP(BI8,#REF!,5))</f>
        <v>#REF!</v>
      </c>
      <c r="BM8" s="134">
        <v>13</v>
      </c>
      <c r="BN8" s="35" t="e">
        <f t="shared" si="2"/>
        <v>#REF!</v>
      </c>
      <c r="BO8" s="134">
        <v>13</v>
      </c>
      <c r="BP8" s="59">
        <f t="shared" si="3"/>
        <v>17</v>
      </c>
      <c r="BQ8" s="58" t="e">
        <f t="shared" si="4"/>
        <v>#REF!</v>
      </c>
      <c r="BR8" s="134">
        <v>5</v>
      </c>
      <c r="BS8" s="134">
        <v>7</v>
      </c>
      <c r="BT8" s="134">
        <v>10</v>
      </c>
      <c r="BU8" s="134">
        <f t="shared" si="5"/>
        <v>0</v>
      </c>
      <c r="BV8" s="58">
        <f t="shared" si="6"/>
        <v>22</v>
      </c>
      <c r="BW8" s="58" t="e">
        <f t="shared" si="7"/>
        <v>#REF!</v>
      </c>
      <c r="BX8" s="60" t="e">
        <f t="shared" si="8"/>
        <v>#REF!</v>
      </c>
      <c r="BZ8" s="115">
        <v>41.785226000000002</v>
      </c>
      <c r="CA8" s="115">
        <v>-69.993750000000006</v>
      </c>
      <c r="CB8" s="115">
        <v>41.786265999999998</v>
      </c>
      <c r="CC8" s="115">
        <v>-69.989683999999997</v>
      </c>
      <c r="CE8" s="126">
        <v>0</v>
      </c>
      <c r="CF8" s="126">
        <v>0</v>
      </c>
      <c r="CG8" s="126">
        <v>0</v>
      </c>
      <c r="CH8" s="126">
        <v>0</v>
      </c>
    </row>
    <row r="9" spans="1:87" s="27" customFormat="1" ht="75" x14ac:dyDescent="0.25">
      <c r="A9" s="77" t="s">
        <v>571</v>
      </c>
      <c r="B9" s="56"/>
      <c r="C9" s="81"/>
      <c r="D9" s="103" t="s">
        <v>572</v>
      </c>
      <c r="E9" s="75" t="s">
        <v>573</v>
      </c>
      <c r="F9" s="103" t="s">
        <v>574</v>
      </c>
      <c r="G9" s="103" t="s">
        <v>575</v>
      </c>
      <c r="H9" s="35" t="s">
        <v>167</v>
      </c>
      <c r="I9" s="71" t="s">
        <v>576</v>
      </c>
      <c r="J9" s="38" t="s">
        <v>562</v>
      </c>
      <c r="K9" s="38"/>
      <c r="L9" s="38" t="s">
        <v>562</v>
      </c>
      <c r="M9" s="38" t="s">
        <v>562</v>
      </c>
      <c r="N9" s="38"/>
      <c r="O9" s="38" t="s">
        <v>562</v>
      </c>
      <c r="P9" s="38"/>
      <c r="Q9" s="35" t="s">
        <v>137</v>
      </c>
      <c r="R9" s="85" t="e">
        <f t="shared" si="0"/>
        <v>#REF!</v>
      </c>
      <c r="S9" s="36" t="e">
        <f t="shared" si="1"/>
        <v>#REF!</v>
      </c>
      <c r="T9" s="35"/>
      <c r="U9" s="35"/>
      <c r="V9" s="39"/>
      <c r="W9" s="74"/>
      <c r="X9" s="87" t="e">
        <f>ROUND(Y9*5280*(Z9*#REF!+AA9*#REF!+AB9*#REF!+AF9*#REF!+AO9*#REF!+AS9*#REF!+AT9*#REF!+AV9*#REF!)+(AC9*#REF!+AE9*#REF!+AI9*#REF!+AJ9*#REF!+AK9*#REF!+AL9*#REF!+AM9*#REF!+AN9*#REF!+AP9*#REF!+AR9*#REF!+AU9*#REF!+AW9*#REF!+AX9*#REF!+AY9*#REF!+AZ9*#REF!+BA9*#REF!)+(AG9*#REF!+AH9*#REF!+AQ9*#REF!),-2)</f>
        <v>#REF!</v>
      </c>
      <c r="Y9" s="35">
        <v>1.9</v>
      </c>
      <c r="Z9" s="126"/>
      <c r="AA9" s="126"/>
      <c r="AB9" s="126"/>
      <c r="AC9" s="126"/>
      <c r="AD9" s="126"/>
      <c r="AE9" s="126"/>
      <c r="AF9" s="126"/>
      <c r="AG9" s="126"/>
      <c r="AH9" s="126"/>
      <c r="AI9" s="126"/>
      <c r="AJ9" s="126"/>
      <c r="AK9" s="126"/>
      <c r="AL9" s="126"/>
      <c r="AM9" s="126"/>
      <c r="AN9" s="126"/>
      <c r="AO9" s="126"/>
      <c r="AP9" s="126"/>
      <c r="AQ9" s="126"/>
      <c r="AR9" s="126"/>
      <c r="AS9" s="126"/>
      <c r="AT9" s="126">
        <v>1</v>
      </c>
      <c r="AU9" s="126"/>
      <c r="AV9" s="126"/>
      <c r="AW9" s="126"/>
      <c r="AX9" s="126"/>
      <c r="AY9" s="126"/>
      <c r="AZ9" s="126"/>
      <c r="BA9" s="126"/>
      <c r="BB9" s="56"/>
      <c r="BC9" s="131" t="s">
        <v>577</v>
      </c>
      <c r="BD9" s="132">
        <v>70</v>
      </c>
      <c r="BE9" s="132">
        <v>0</v>
      </c>
      <c r="BF9" s="132">
        <v>3</v>
      </c>
      <c r="BG9" s="132">
        <v>2</v>
      </c>
      <c r="BH9" s="132">
        <v>2</v>
      </c>
      <c r="BI9" s="132">
        <v>2</v>
      </c>
      <c r="BJ9" s="132">
        <v>0.4</v>
      </c>
      <c r="BK9" s="132">
        <v>0.4</v>
      </c>
      <c r="BL9" s="35" t="e">
        <f>BJ9*(VLOOKUP(BF9,#REF!,2)+VLOOKUP(BG9,#REF!,3)+VLOOKUP(BH9,#REF!,4)+VLOOKUP(BI9,#REF!,5))</f>
        <v>#REF!</v>
      </c>
      <c r="BM9" s="134">
        <v>5</v>
      </c>
      <c r="BN9" s="35" t="e">
        <f t="shared" si="2"/>
        <v>#REF!</v>
      </c>
      <c r="BO9" s="134">
        <v>5</v>
      </c>
      <c r="BP9" s="59">
        <f t="shared" si="3"/>
        <v>14</v>
      </c>
      <c r="BQ9" s="58" t="e">
        <f t="shared" si="4"/>
        <v>#REF!</v>
      </c>
      <c r="BR9" s="134">
        <v>2</v>
      </c>
      <c r="BS9" s="134">
        <v>7</v>
      </c>
      <c r="BT9" s="134">
        <v>5</v>
      </c>
      <c r="BU9" s="35">
        <f t="shared" si="5"/>
        <v>0</v>
      </c>
      <c r="BV9" s="58">
        <f t="shared" si="6"/>
        <v>14</v>
      </c>
      <c r="BW9" s="58" t="e">
        <f t="shared" si="7"/>
        <v>#REF!</v>
      </c>
      <c r="BX9" s="60" t="e">
        <f t="shared" si="8"/>
        <v>#REF!</v>
      </c>
      <c r="BZ9" s="115">
        <v>41.782057999999999</v>
      </c>
      <c r="CA9" s="115">
        <v>-69.987485000000007</v>
      </c>
      <c r="CB9" s="115">
        <v>41.80236</v>
      </c>
      <c r="CC9" s="115">
        <v>-69.963463000000004</v>
      </c>
      <c r="CE9" s="126">
        <v>0</v>
      </c>
      <c r="CF9" s="126">
        <v>0</v>
      </c>
      <c r="CG9" s="126">
        <v>0</v>
      </c>
      <c r="CH9" s="126">
        <v>0</v>
      </c>
    </row>
    <row r="10" spans="1:87" s="27" customFormat="1" ht="131.25" x14ac:dyDescent="0.25">
      <c r="A10" s="77" t="s">
        <v>578</v>
      </c>
      <c r="B10" s="56"/>
      <c r="C10" s="81"/>
      <c r="D10" s="103" t="s">
        <v>579</v>
      </c>
      <c r="E10" s="35" t="s">
        <v>580</v>
      </c>
      <c r="F10" s="103" t="s">
        <v>581</v>
      </c>
      <c r="G10" s="35"/>
      <c r="H10" s="35" t="s">
        <v>167</v>
      </c>
      <c r="I10" s="71" t="s">
        <v>582</v>
      </c>
      <c r="J10" s="38" t="s">
        <v>562</v>
      </c>
      <c r="K10" s="38" t="s">
        <v>562</v>
      </c>
      <c r="L10" s="38" t="s">
        <v>562</v>
      </c>
      <c r="M10" s="38"/>
      <c r="N10" s="38"/>
      <c r="O10" s="38" t="s">
        <v>562</v>
      </c>
      <c r="P10" s="38"/>
      <c r="Q10" s="35" t="s">
        <v>137</v>
      </c>
      <c r="R10" s="85" t="e">
        <f t="shared" si="0"/>
        <v>#REF!</v>
      </c>
      <c r="S10" s="36" t="e">
        <f t="shared" si="1"/>
        <v>#REF!</v>
      </c>
      <c r="T10" s="35"/>
      <c r="U10" s="35"/>
      <c r="V10" s="39"/>
      <c r="W10" s="74"/>
      <c r="X10" s="87" t="e">
        <f>ROUND(Y10*5280*(Z10*#REF!+AA10*#REF!+AB10*#REF!+AF10*#REF!+AO10*#REF!+AS10*#REF!+AT10*#REF!+AV10*#REF!)+(AC10*#REF!+AE10*#REF!+AI10*#REF!+AJ10*#REF!+AK10*#REF!+AL10*#REF!+AM10*#REF!+AN10*#REF!+AP10*#REF!+AR10*#REF!+AU10*#REF!+AW10*#REF!+AX10*#REF!+AY10*#REF!+AZ10*#REF!+BA10*#REF!)+(AG10*#REF!+AH10*#REF!+AQ10*#REF!),-2)</f>
        <v>#REF!</v>
      </c>
      <c r="Y10" s="35">
        <v>0.3</v>
      </c>
      <c r="Z10" s="126"/>
      <c r="AA10" s="126"/>
      <c r="AB10" s="126"/>
      <c r="AC10" s="126">
        <v>8</v>
      </c>
      <c r="AD10" s="126">
        <v>8</v>
      </c>
      <c r="AE10" s="126"/>
      <c r="AF10" s="126">
        <v>0.5</v>
      </c>
      <c r="AG10" s="126"/>
      <c r="AH10" s="126"/>
      <c r="AI10" s="126">
        <v>4</v>
      </c>
      <c r="AJ10" s="126">
        <v>8</v>
      </c>
      <c r="AK10" s="126"/>
      <c r="AL10" s="126"/>
      <c r="AM10" s="126"/>
      <c r="AN10" s="126"/>
      <c r="AO10" s="126"/>
      <c r="AP10" s="126"/>
      <c r="AQ10" s="126"/>
      <c r="AR10" s="126"/>
      <c r="AS10" s="126"/>
      <c r="AT10" s="126"/>
      <c r="AU10" s="126"/>
      <c r="AV10" s="126"/>
      <c r="AW10" s="126"/>
      <c r="AX10" s="126"/>
      <c r="AY10" s="126"/>
      <c r="AZ10" s="126"/>
      <c r="BA10" s="126"/>
      <c r="BB10" s="56"/>
      <c r="BC10" s="131" t="s">
        <v>583</v>
      </c>
      <c r="BD10" s="132">
        <v>50</v>
      </c>
      <c r="BE10" s="132">
        <v>0</v>
      </c>
      <c r="BF10" s="132">
        <v>3</v>
      </c>
      <c r="BG10" s="132">
        <v>2</v>
      </c>
      <c r="BH10" s="132">
        <v>1</v>
      </c>
      <c r="BI10" s="132">
        <v>2</v>
      </c>
      <c r="BJ10" s="132">
        <v>1</v>
      </c>
      <c r="BK10" s="132">
        <v>1</v>
      </c>
      <c r="BL10" s="35" t="e">
        <f>BJ10*(VLOOKUP(BF10,#REF!,2)+VLOOKUP(BG10,#REF!,3)+VLOOKUP(BH10,#REF!,4)+VLOOKUP(BI10,#REF!,5))</f>
        <v>#REF!</v>
      </c>
      <c r="BM10" s="134">
        <v>10</v>
      </c>
      <c r="BN10" s="35" t="e">
        <f t="shared" si="2"/>
        <v>#REF!</v>
      </c>
      <c r="BO10" s="134">
        <v>10</v>
      </c>
      <c r="BP10" s="59">
        <f t="shared" si="3"/>
        <v>10</v>
      </c>
      <c r="BQ10" s="58" t="e">
        <f t="shared" si="4"/>
        <v>#REF!</v>
      </c>
      <c r="BR10" s="134">
        <v>2</v>
      </c>
      <c r="BS10" s="134">
        <v>7</v>
      </c>
      <c r="BT10" s="134">
        <v>10</v>
      </c>
      <c r="BU10" s="35">
        <f t="shared" si="5"/>
        <v>0</v>
      </c>
      <c r="BV10" s="58">
        <f t="shared" si="6"/>
        <v>19</v>
      </c>
      <c r="BW10" s="58" t="e">
        <f t="shared" si="7"/>
        <v>#REF!</v>
      </c>
      <c r="BX10" s="60" t="e">
        <f t="shared" si="8"/>
        <v>#REF!</v>
      </c>
      <c r="BZ10" s="115">
        <v>41.784067</v>
      </c>
      <c r="CA10" s="115">
        <v>-69.984285</v>
      </c>
      <c r="CB10" s="115"/>
      <c r="CC10" s="115"/>
      <c r="CE10" s="126">
        <v>0</v>
      </c>
      <c r="CF10" s="126">
        <v>0</v>
      </c>
      <c r="CG10" s="126">
        <v>0</v>
      </c>
      <c r="CH10" s="126">
        <v>0</v>
      </c>
    </row>
    <row r="11" spans="1:87" s="27" customFormat="1" ht="75" x14ac:dyDescent="0.25">
      <c r="A11" s="77" t="s">
        <v>584</v>
      </c>
      <c r="B11" s="56"/>
      <c r="C11" s="81"/>
      <c r="D11" s="103" t="s">
        <v>585</v>
      </c>
      <c r="E11" s="103" t="s">
        <v>586</v>
      </c>
      <c r="F11" s="103" t="s">
        <v>581</v>
      </c>
      <c r="G11" s="103" t="s">
        <v>587</v>
      </c>
      <c r="H11" s="35" t="s">
        <v>167</v>
      </c>
      <c r="I11" s="71" t="s">
        <v>588</v>
      </c>
      <c r="J11" s="38" t="s">
        <v>562</v>
      </c>
      <c r="K11" s="38" t="s">
        <v>562</v>
      </c>
      <c r="L11" s="38" t="s">
        <v>562</v>
      </c>
      <c r="M11" s="38"/>
      <c r="N11" s="38"/>
      <c r="O11" s="38"/>
      <c r="P11" s="38"/>
      <c r="Q11" s="35" t="s">
        <v>137</v>
      </c>
      <c r="R11" s="85" t="e">
        <f t="shared" si="0"/>
        <v>#REF!</v>
      </c>
      <c r="S11" s="36" t="e">
        <f t="shared" si="1"/>
        <v>#REF!</v>
      </c>
      <c r="T11" s="35"/>
      <c r="U11" s="35"/>
      <c r="V11" s="39"/>
      <c r="W11" s="74"/>
      <c r="X11" s="87" t="e">
        <f>ROUND(Y11*5280*(Z11*#REF!+AA11*#REF!+AB11*#REF!+AF11*#REF!+AO11*#REF!+AS11*#REF!+AT11*#REF!+AV11*#REF!)+(AC11*#REF!+AE11*#REF!+AI11*#REF!+AJ11*#REF!+AK11*#REF!+AL11*#REF!+AM11*#REF!+AN11*#REF!+AP11*#REF!+AR11*#REF!+AU11*#REF!+AW11*#REF!+AX11*#REF!+AY11*#REF!+AZ11*#REF!+BA11*#REF!)+(AG11*#REF!+AH11*#REF!+AQ11*#REF!),-2)</f>
        <v>#REF!</v>
      </c>
      <c r="Y11" s="35">
        <v>0.2</v>
      </c>
      <c r="Z11" s="126"/>
      <c r="AA11" s="126"/>
      <c r="AB11" s="126"/>
      <c r="AC11" s="126">
        <v>4</v>
      </c>
      <c r="AD11" s="126">
        <v>4</v>
      </c>
      <c r="AE11" s="126"/>
      <c r="AF11" s="126">
        <v>1</v>
      </c>
      <c r="AG11" s="126"/>
      <c r="AH11" s="126"/>
      <c r="AI11" s="126">
        <v>2</v>
      </c>
      <c r="AJ11" s="126"/>
      <c r="AK11" s="126"/>
      <c r="AL11" s="126"/>
      <c r="AM11" s="126"/>
      <c r="AN11" s="126"/>
      <c r="AO11" s="126"/>
      <c r="AP11" s="126"/>
      <c r="AQ11" s="126"/>
      <c r="AR11" s="126"/>
      <c r="AS11" s="126"/>
      <c r="AT11" s="126"/>
      <c r="AU11" s="126"/>
      <c r="AV11" s="126"/>
      <c r="AW11" s="126"/>
      <c r="AX11" s="126"/>
      <c r="AY11" s="126"/>
      <c r="AZ11" s="126"/>
      <c r="BA11" s="126"/>
      <c r="BB11" s="56"/>
      <c r="BC11" s="131" t="s">
        <v>589</v>
      </c>
      <c r="BD11" s="132">
        <v>75</v>
      </c>
      <c r="BE11" s="132">
        <v>0</v>
      </c>
      <c r="BF11" s="132">
        <v>4</v>
      </c>
      <c r="BG11" s="132">
        <v>2</v>
      </c>
      <c r="BH11" s="132">
        <v>2</v>
      </c>
      <c r="BI11" s="132">
        <v>2</v>
      </c>
      <c r="BJ11" s="132">
        <v>0.9</v>
      </c>
      <c r="BK11" s="132">
        <v>0.7</v>
      </c>
      <c r="BL11" s="35" t="e">
        <f>BJ11*(VLOOKUP(BF11,#REF!,2)+VLOOKUP(BG11,#REF!,3)+VLOOKUP(BH11,#REF!,4)+VLOOKUP(BI11,#REF!,5))</f>
        <v>#REF!</v>
      </c>
      <c r="BM11" s="134">
        <v>9</v>
      </c>
      <c r="BN11" s="35" t="e">
        <f t="shared" si="2"/>
        <v>#REF!</v>
      </c>
      <c r="BO11" s="134">
        <v>7</v>
      </c>
      <c r="BP11" s="59">
        <f t="shared" si="3"/>
        <v>15</v>
      </c>
      <c r="BQ11" s="58" t="e">
        <f t="shared" si="4"/>
        <v>#REF!</v>
      </c>
      <c r="BR11" s="134">
        <v>2</v>
      </c>
      <c r="BS11" s="134">
        <v>7</v>
      </c>
      <c r="BT11" s="134">
        <v>5</v>
      </c>
      <c r="BU11" s="35">
        <f t="shared" si="5"/>
        <v>0</v>
      </c>
      <c r="BV11" s="58">
        <f t="shared" si="6"/>
        <v>14</v>
      </c>
      <c r="BW11" s="58" t="e">
        <f t="shared" si="7"/>
        <v>#REF!</v>
      </c>
      <c r="BX11" s="60" t="e">
        <f t="shared" si="8"/>
        <v>#REF!</v>
      </c>
      <c r="BZ11" s="115">
        <v>41.784067</v>
      </c>
      <c r="CA11" s="115">
        <v>-69.984285</v>
      </c>
      <c r="CB11" s="115">
        <v>41.782066999999998</v>
      </c>
      <c r="CC11" s="115">
        <v>-69.987482</v>
      </c>
      <c r="CE11" s="126">
        <v>0</v>
      </c>
      <c r="CF11" s="126">
        <v>0</v>
      </c>
      <c r="CG11" s="126">
        <v>0</v>
      </c>
      <c r="CH11" s="126">
        <v>0</v>
      </c>
    </row>
    <row r="12" spans="1:87" s="27" customFormat="1" ht="112.5" x14ac:dyDescent="0.25">
      <c r="A12" s="77" t="s">
        <v>590</v>
      </c>
      <c r="B12" s="56"/>
      <c r="C12" s="81"/>
      <c r="D12" s="103" t="s">
        <v>591</v>
      </c>
      <c r="E12" s="103" t="s">
        <v>592</v>
      </c>
      <c r="F12" s="103" t="s">
        <v>581</v>
      </c>
      <c r="G12" s="103" t="s">
        <v>593</v>
      </c>
      <c r="H12" s="35" t="s">
        <v>167</v>
      </c>
      <c r="I12" s="71" t="s">
        <v>588</v>
      </c>
      <c r="J12" s="38" t="s">
        <v>562</v>
      </c>
      <c r="K12" s="38" t="s">
        <v>562</v>
      </c>
      <c r="L12" s="38" t="s">
        <v>562</v>
      </c>
      <c r="M12" s="38"/>
      <c r="N12" s="38"/>
      <c r="O12" s="38"/>
      <c r="P12" s="38"/>
      <c r="Q12" s="35" t="s">
        <v>137</v>
      </c>
      <c r="R12" s="85" t="e">
        <f t="shared" si="0"/>
        <v>#REF!</v>
      </c>
      <c r="S12" s="36" t="e">
        <f t="shared" si="1"/>
        <v>#REF!</v>
      </c>
      <c r="T12" s="35"/>
      <c r="U12" s="35"/>
      <c r="V12" s="39"/>
      <c r="W12" s="74"/>
      <c r="X12" s="87" t="e">
        <f>ROUND(Y12*5280*(Z12*#REF!+AA12*#REF!+AB12*#REF!+AF12*#REF!+AO12*#REF!+AS12*#REF!+AT12*#REF!+AV12*#REF!)+(AC12*#REF!+AE12*#REF!+AI12*#REF!+AJ12*#REF!+AK12*#REF!+AL12*#REF!+AM12*#REF!+AN12*#REF!+AP12*#REF!+AR12*#REF!+AU12*#REF!+AW12*#REF!+AX12*#REF!+AY12*#REF!+AZ12*#REF!+BA12*#REF!)+(AG12*#REF!+AH12*#REF!+AQ12*#REF!),-2)</f>
        <v>#REF!</v>
      </c>
      <c r="Y12" s="35">
        <v>0.2</v>
      </c>
      <c r="Z12" s="126"/>
      <c r="AA12" s="126"/>
      <c r="AB12" s="126"/>
      <c r="AC12" s="126">
        <v>4</v>
      </c>
      <c r="AD12" s="126">
        <v>4</v>
      </c>
      <c r="AE12" s="126"/>
      <c r="AF12" s="126">
        <v>1</v>
      </c>
      <c r="AG12" s="126"/>
      <c r="AH12" s="126"/>
      <c r="AI12" s="126">
        <v>2</v>
      </c>
      <c r="AJ12" s="126"/>
      <c r="AK12" s="126"/>
      <c r="AL12" s="126"/>
      <c r="AM12" s="126"/>
      <c r="AN12" s="126"/>
      <c r="AO12" s="126"/>
      <c r="AP12" s="126"/>
      <c r="AQ12" s="126"/>
      <c r="AR12" s="126"/>
      <c r="AS12" s="126"/>
      <c r="AT12" s="126"/>
      <c r="AU12" s="126"/>
      <c r="AV12" s="126"/>
      <c r="AW12" s="126"/>
      <c r="AX12" s="126"/>
      <c r="AY12" s="126"/>
      <c r="AZ12" s="126"/>
      <c r="BA12" s="126"/>
      <c r="BB12" s="56"/>
      <c r="BC12" s="131" t="s">
        <v>589</v>
      </c>
      <c r="BD12" s="132">
        <v>20</v>
      </c>
      <c r="BE12" s="132">
        <v>0</v>
      </c>
      <c r="BF12" s="132">
        <v>4</v>
      </c>
      <c r="BG12" s="132">
        <v>2</v>
      </c>
      <c r="BH12" s="132">
        <v>1</v>
      </c>
      <c r="BI12" s="132">
        <v>2</v>
      </c>
      <c r="BJ12" s="132">
        <v>0.9</v>
      </c>
      <c r="BK12" s="132">
        <v>0.7</v>
      </c>
      <c r="BL12" s="35" t="e">
        <f>BJ12*(VLOOKUP(BF12,#REF!,2)+VLOOKUP(BG12,#REF!,3)+VLOOKUP(BH12,#REF!,4)+VLOOKUP(BI12,#REF!,5))</f>
        <v>#REF!</v>
      </c>
      <c r="BM12" s="134">
        <v>9</v>
      </c>
      <c r="BN12" s="35" t="e">
        <f t="shared" si="2"/>
        <v>#REF!</v>
      </c>
      <c r="BO12" s="134">
        <v>7</v>
      </c>
      <c r="BP12" s="59">
        <f t="shared" si="3"/>
        <v>4</v>
      </c>
      <c r="BQ12" s="58" t="e">
        <f t="shared" si="4"/>
        <v>#REF!</v>
      </c>
      <c r="BR12" s="134">
        <v>5</v>
      </c>
      <c r="BS12" s="134">
        <v>7</v>
      </c>
      <c r="BT12" s="134">
        <v>5</v>
      </c>
      <c r="BU12" s="35">
        <f t="shared" si="5"/>
        <v>-1</v>
      </c>
      <c r="BV12" s="58">
        <f t="shared" si="6"/>
        <v>16</v>
      </c>
      <c r="BW12" s="58" t="e">
        <f t="shared" si="7"/>
        <v>#REF!</v>
      </c>
      <c r="BX12" s="60" t="e">
        <f t="shared" si="8"/>
        <v>#REF!</v>
      </c>
      <c r="BZ12" s="115">
        <v>41.784067</v>
      </c>
      <c r="CA12" s="115">
        <v>-69.984285</v>
      </c>
      <c r="CB12" s="115">
        <v>41.784106999999999</v>
      </c>
      <c r="CC12" s="115">
        <v>-69.984252999999995</v>
      </c>
      <c r="CE12" s="126">
        <v>0</v>
      </c>
      <c r="CF12" s="126">
        <v>0</v>
      </c>
      <c r="CG12" s="126">
        <v>0</v>
      </c>
      <c r="CH12" s="126">
        <v>1</v>
      </c>
    </row>
    <row r="13" spans="1:87" s="27" customFormat="1" ht="93.75" x14ac:dyDescent="0.25">
      <c r="A13" s="77" t="s">
        <v>594</v>
      </c>
      <c r="B13" s="56"/>
      <c r="C13" s="81"/>
      <c r="D13" s="103" t="s">
        <v>595</v>
      </c>
      <c r="E13" s="103" t="s">
        <v>596</v>
      </c>
      <c r="F13" s="103" t="s">
        <v>597</v>
      </c>
      <c r="G13" s="103" t="s">
        <v>593</v>
      </c>
      <c r="H13" s="35" t="s">
        <v>167</v>
      </c>
      <c r="I13" s="71" t="s">
        <v>588</v>
      </c>
      <c r="J13" s="38" t="s">
        <v>562</v>
      </c>
      <c r="K13" s="38" t="s">
        <v>562</v>
      </c>
      <c r="L13" s="38" t="s">
        <v>562</v>
      </c>
      <c r="M13" s="38"/>
      <c r="N13" s="38"/>
      <c r="O13" s="38"/>
      <c r="P13" s="38"/>
      <c r="Q13" s="35" t="s">
        <v>137</v>
      </c>
      <c r="R13" s="85" t="e">
        <f t="shared" si="0"/>
        <v>#REF!</v>
      </c>
      <c r="S13" s="36" t="e">
        <f t="shared" si="1"/>
        <v>#REF!</v>
      </c>
      <c r="T13" s="35"/>
      <c r="U13" s="35"/>
      <c r="V13" s="39"/>
      <c r="W13" s="74"/>
      <c r="X13" s="87" t="e">
        <f>ROUND(Y13*5280*(Z13*#REF!+AA13*#REF!+AB13*#REF!+AF13*#REF!+AO13*#REF!+AS13*#REF!+AT13*#REF!+AV13*#REF!)+(AC13*#REF!+AE13*#REF!+AI13*#REF!+AJ13*#REF!+AK13*#REF!+AL13*#REF!+AM13*#REF!+AN13*#REF!+AP13*#REF!+AR13*#REF!+AU13*#REF!+AW13*#REF!+AX13*#REF!+AY13*#REF!+AZ13*#REF!+BA13*#REF!)+(AG13*#REF!+AH13*#REF!+AQ13*#REF!),-2)</f>
        <v>#REF!</v>
      </c>
      <c r="Y13" s="35">
        <v>0.8</v>
      </c>
      <c r="Z13" s="126"/>
      <c r="AA13" s="126"/>
      <c r="AB13" s="126"/>
      <c r="AC13" s="126">
        <v>6</v>
      </c>
      <c r="AD13" s="126">
        <v>6</v>
      </c>
      <c r="AE13" s="126"/>
      <c r="AF13" s="126">
        <v>1</v>
      </c>
      <c r="AG13" s="126"/>
      <c r="AH13" s="126"/>
      <c r="AI13" s="126">
        <v>3</v>
      </c>
      <c r="AJ13" s="126"/>
      <c r="AK13" s="126"/>
      <c r="AL13" s="126"/>
      <c r="AM13" s="126"/>
      <c r="AN13" s="126"/>
      <c r="AO13" s="126"/>
      <c r="AP13" s="126"/>
      <c r="AQ13" s="126"/>
      <c r="AR13" s="126"/>
      <c r="AS13" s="126"/>
      <c r="AT13" s="126"/>
      <c r="AU13" s="126"/>
      <c r="AV13" s="126"/>
      <c r="AW13" s="126"/>
      <c r="AX13" s="126"/>
      <c r="AY13" s="126"/>
      <c r="AZ13" s="126"/>
      <c r="BA13" s="126"/>
      <c r="BB13" s="56"/>
      <c r="BC13" s="131" t="s">
        <v>589</v>
      </c>
      <c r="BD13" s="132">
        <v>40</v>
      </c>
      <c r="BE13" s="132">
        <v>0</v>
      </c>
      <c r="BF13" s="132">
        <v>3</v>
      </c>
      <c r="BG13" s="132">
        <v>2</v>
      </c>
      <c r="BH13" s="132">
        <v>1</v>
      </c>
      <c r="BI13" s="132">
        <v>2</v>
      </c>
      <c r="BJ13" s="132">
        <v>0.9</v>
      </c>
      <c r="BK13" s="132">
        <v>0.7</v>
      </c>
      <c r="BL13" s="35" t="e">
        <f>BJ13*(VLOOKUP(BF13,#REF!,2)+VLOOKUP(BG13,#REF!,3)+VLOOKUP(BH13,#REF!,4)+VLOOKUP(BI13,#REF!,5))</f>
        <v>#REF!</v>
      </c>
      <c r="BM13" s="134">
        <v>9</v>
      </c>
      <c r="BN13" s="35" t="e">
        <f t="shared" si="2"/>
        <v>#REF!</v>
      </c>
      <c r="BO13" s="134">
        <v>7</v>
      </c>
      <c r="BP13" s="59">
        <f t="shared" si="3"/>
        <v>8</v>
      </c>
      <c r="BQ13" s="58" t="e">
        <f t="shared" si="4"/>
        <v>#REF!</v>
      </c>
      <c r="BR13" s="134">
        <v>2</v>
      </c>
      <c r="BS13" s="134">
        <v>7</v>
      </c>
      <c r="BT13" s="134">
        <v>5</v>
      </c>
      <c r="BU13" s="35">
        <f t="shared" si="5"/>
        <v>-1</v>
      </c>
      <c r="BV13" s="58">
        <f t="shared" si="6"/>
        <v>13</v>
      </c>
      <c r="BW13" s="58" t="e">
        <f t="shared" si="7"/>
        <v>#REF!</v>
      </c>
      <c r="BX13" s="60" t="e">
        <f t="shared" si="8"/>
        <v>#REF!</v>
      </c>
      <c r="BZ13" s="115">
        <v>41.784464999999997</v>
      </c>
      <c r="CA13" s="115">
        <v>-69.974188999999996</v>
      </c>
      <c r="CB13" s="115">
        <v>41.784106999999999</v>
      </c>
      <c r="CC13" s="115">
        <v>-69.984252999999995</v>
      </c>
      <c r="CE13" s="126">
        <v>0</v>
      </c>
      <c r="CF13" s="126">
        <v>0</v>
      </c>
      <c r="CG13" s="126">
        <v>0</v>
      </c>
      <c r="CH13" s="126">
        <v>1</v>
      </c>
    </row>
    <row r="14" spans="1:87" s="27" customFormat="1" ht="56.25" x14ac:dyDescent="0.25">
      <c r="A14" s="77" t="s">
        <v>598</v>
      </c>
      <c r="B14" s="56"/>
      <c r="C14" s="81"/>
      <c r="D14" s="103" t="s">
        <v>599</v>
      </c>
      <c r="E14" s="35" t="s">
        <v>600</v>
      </c>
      <c r="F14" s="35"/>
      <c r="G14" s="35"/>
      <c r="H14" s="35" t="s">
        <v>167</v>
      </c>
      <c r="I14" s="71" t="s">
        <v>601</v>
      </c>
      <c r="J14" s="38"/>
      <c r="K14" s="38"/>
      <c r="L14" s="38"/>
      <c r="M14" s="38" t="s">
        <v>562</v>
      </c>
      <c r="N14" s="38"/>
      <c r="O14" s="38"/>
      <c r="P14" s="38"/>
      <c r="Q14" s="35" t="s">
        <v>137</v>
      </c>
      <c r="R14" s="85" t="e">
        <f t="shared" si="0"/>
        <v>#REF!</v>
      </c>
      <c r="S14" s="36" t="e">
        <f t="shared" si="1"/>
        <v>#REF!</v>
      </c>
      <c r="T14" s="35"/>
      <c r="U14" s="35"/>
      <c r="V14" s="39"/>
      <c r="W14" s="74"/>
      <c r="X14" s="87" t="e">
        <f>ROUND(Y14*5280*(Z14*#REF!+AA14*#REF!+AB14*#REF!+AF14*#REF!+AO14*#REF!+AS14*#REF!+AT14*#REF!+AV14*#REF!)+(AC14*#REF!+AE14*#REF!+AI14*#REF!+AJ14*#REF!+AK14*#REF!+AL14*#REF!+AM14*#REF!+AN14*#REF!+AP14*#REF!+AR14*#REF!+AU14*#REF!+AW14*#REF!+AX14*#REF!+AY14*#REF!+AZ14*#REF!+BA14*#REF!)+(AG14*#REF!+AH14*#REF!+AQ14*#REF!),-2)</f>
        <v>#REF!</v>
      </c>
      <c r="Y14" s="35"/>
      <c r="Z14" s="126"/>
      <c r="AA14" s="126"/>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8">
        <v>10</v>
      </c>
      <c r="AX14" s="126"/>
      <c r="AY14" s="126"/>
      <c r="AZ14" s="126"/>
      <c r="BA14" s="126"/>
      <c r="BB14" s="56"/>
      <c r="BC14" s="131" t="s">
        <v>531</v>
      </c>
      <c r="BD14" s="57"/>
      <c r="BE14" s="57"/>
      <c r="BF14" s="57"/>
      <c r="BG14" s="57"/>
      <c r="BH14" s="57"/>
      <c r="BI14" s="57"/>
      <c r="BJ14" s="57"/>
      <c r="BK14" s="57"/>
      <c r="BL14" s="35"/>
      <c r="BM14" s="35"/>
      <c r="BN14" s="35"/>
      <c r="BO14" s="35"/>
      <c r="BP14" s="59">
        <f t="shared" si="3"/>
        <v>0</v>
      </c>
      <c r="BQ14" s="58"/>
      <c r="BR14" s="134">
        <v>5</v>
      </c>
      <c r="BS14" s="134">
        <v>7</v>
      </c>
      <c r="BT14" s="134">
        <v>10</v>
      </c>
      <c r="BU14" s="35">
        <f t="shared" si="5"/>
        <v>0</v>
      </c>
      <c r="BV14" s="58">
        <f>BR14+BS14+BT14+BU14</f>
        <v>22</v>
      </c>
      <c r="BW14" s="58">
        <f>BQ14*BL$3+BV14*BR$3</f>
        <v>22</v>
      </c>
      <c r="BX14" s="60" t="e">
        <f>BX$3*(BW14/X14)</f>
        <v>#REF!</v>
      </c>
      <c r="BZ14" s="115"/>
      <c r="CA14" s="115"/>
      <c r="CB14" s="115"/>
      <c r="CC14" s="115"/>
      <c r="CE14" s="143"/>
      <c r="CF14" s="143"/>
      <c r="CG14" s="143"/>
      <c r="CH14" s="143"/>
    </row>
    <row r="15" spans="1:87" s="27" customFormat="1" ht="93.75" x14ac:dyDescent="0.25">
      <c r="A15" s="77" t="s">
        <v>602</v>
      </c>
      <c r="B15" s="56"/>
      <c r="C15" s="81"/>
      <c r="D15" s="103" t="s">
        <v>603</v>
      </c>
      <c r="E15" s="35"/>
      <c r="F15" s="103" t="s">
        <v>604</v>
      </c>
      <c r="G15" s="118"/>
      <c r="H15" s="35" t="s">
        <v>605</v>
      </c>
      <c r="I15" s="71" t="s">
        <v>601</v>
      </c>
      <c r="J15" s="38"/>
      <c r="K15" s="38"/>
      <c r="L15" s="38"/>
      <c r="M15" s="38" t="s">
        <v>562</v>
      </c>
      <c r="N15" s="38"/>
      <c r="O15" s="38"/>
      <c r="P15" s="38"/>
      <c r="Q15" s="35" t="s">
        <v>135</v>
      </c>
      <c r="R15" s="85" t="e">
        <f t="shared" si="0"/>
        <v>#REF!</v>
      </c>
      <c r="S15" s="36" t="e">
        <f t="shared" si="1"/>
        <v>#REF!</v>
      </c>
      <c r="T15" s="35"/>
      <c r="U15" s="35"/>
      <c r="V15" s="39"/>
      <c r="W15" s="74"/>
      <c r="X15" s="87" t="e">
        <f>ROUND(Y15*5280*(Z15*#REF!+AA15*#REF!+AB15*#REF!+AF15*#REF!+AO15*#REF!+AS15*#REF!+AT15*#REF!+AV15*#REF!)+(AC15*#REF!+AE15*#REF!+AI15*#REF!+AJ15*#REF!+AK15*#REF!+AL15*#REF!+AM15*#REF!+AN15*#REF!+AP15*#REF!+AR15*#REF!+AU15*#REF!+AW15*#REF!+AX15*#REF!+AY15*#REF!+AZ15*#REF!+BA15*#REF!)+(AG15*#REF!+AH15*#REF!+AQ15*#REF!),-2)</f>
        <v>#REF!</v>
      </c>
      <c r="Y15" s="35"/>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v>1</v>
      </c>
      <c r="AY15" s="126"/>
      <c r="AZ15" s="126"/>
      <c r="BA15" s="126"/>
      <c r="BB15" s="56"/>
      <c r="BC15" s="131" t="s">
        <v>606</v>
      </c>
      <c r="BD15" s="57"/>
      <c r="BE15" s="57"/>
      <c r="BF15" s="57"/>
      <c r="BG15" s="57"/>
      <c r="BH15" s="57"/>
      <c r="BI15" s="57"/>
      <c r="BJ15" s="57"/>
      <c r="BK15" s="57"/>
      <c r="BL15" s="35"/>
      <c r="BM15" s="35"/>
      <c r="BN15" s="35"/>
      <c r="BO15" s="35"/>
      <c r="BP15" s="59">
        <f t="shared" si="3"/>
        <v>0</v>
      </c>
      <c r="BQ15" s="58"/>
      <c r="BR15" s="134">
        <v>5</v>
      </c>
      <c r="BS15" s="134">
        <v>10</v>
      </c>
      <c r="BT15" s="134">
        <v>10</v>
      </c>
      <c r="BU15" s="35">
        <f t="shared" si="5"/>
        <v>0</v>
      </c>
      <c r="BV15" s="58">
        <f>BR15+BS15+BT15+BU15</f>
        <v>25</v>
      </c>
      <c r="BW15" s="58">
        <f t="shared" si="7"/>
        <v>25</v>
      </c>
      <c r="BX15" s="60" t="e">
        <f t="shared" si="8"/>
        <v>#REF!</v>
      </c>
      <c r="BZ15" s="115">
        <v>41.788632999999997</v>
      </c>
      <c r="CA15" s="115">
        <v>-69.992817000000002</v>
      </c>
      <c r="CB15" s="115"/>
      <c r="CC15" s="115"/>
      <c r="CE15" s="126">
        <v>0</v>
      </c>
      <c r="CF15" s="126">
        <v>0</v>
      </c>
      <c r="CG15" s="126">
        <v>0</v>
      </c>
      <c r="CH15" s="126">
        <v>0</v>
      </c>
    </row>
    <row r="16" spans="1:87" s="27" customFormat="1" ht="112.5" x14ac:dyDescent="0.25">
      <c r="A16" s="77" t="s">
        <v>607</v>
      </c>
      <c r="B16" s="56"/>
      <c r="C16" s="81"/>
      <c r="D16" s="103" t="s">
        <v>608</v>
      </c>
      <c r="E16" s="103" t="s">
        <v>609</v>
      </c>
      <c r="F16" s="103" t="s">
        <v>610</v>
      </c>
      <c r="G16" s="103" t="s">
        <v>611</v>
      </c>
      <c r="H16" s="35" t="s">
        <v>167</v>
      </c>
      <c r="I16" s="71" t="s">
        <v>588</v>
      </c>
      <c r="J16" s="38" t="s">
        <v>562</v>
      </c>
      <c r="K16" s="38" t="s">
        <v>562</v>
      </c>
      <c r="L16" s="38" t="s">
        <v>562</v>
      </c>
      <c r="M16" s="38"/>
      <c r="N16" s="38"/>
      <c r="O16" s="38"/>
      <c r="P16" s="38"/>
      <c r="Q16" s="35" t="s">
        <v>137</v>
      </c>
      <c r="R16" s="85" t="e">
        <f t="shared" si="0"/>
        <v>#REF!</v>
      </c>
      <c r="S16" s="36" t="e">
        <f t="shared" si="1"/>
        <v>#REF!</v>
      </c>
      <c r="T16" s="35"/>
      <c r="U16" s="35"/>
      <c r="V16" s="39"/>
      <c r="W16" s="74"/>
      <c r="X16" s="87" t="e">
        <f>ROUND(Y16*5280*(Z16*#REF!+AA16*#REF!+AB16*#REF!+AF16*#REF!+AO16*#REF!+AS16*#REF!+AT16*#REF!+AV16*#REF!)+(AC16*#REF!+AE16*#REF!+AI16*#REF!+AJ16*#REF!+AK16*#REF!+AL16*#REF!+AM16*#REF!+AN16*#REF!+AP16*#REF!+AR16*#REF!+AU16*#REF!+AW16*#REF!+AX16*#REF!+AY16*#REF!+AZ16*#REF!+BA16*#REF!)+(AG16*#REF!+AH16*#REF!+AQ16*#REF!),-2)</f>
        <v>#REF!</v>
      </c>
      <c r="Y16" s="35">
        <v>0.2</v>
      </c>
      <c r="Z16" s="126"/>
      <c r="AA16" s="126"/>
      <c r="AB16" s="126"/>
      <c r="AC16" s="126">
        <v>4</v>
      </c>
      <c r="AD16" s="126">
        <v>4</v>
      </c>
      <c r="AE16" s="126"/>
      <c r="AF16" s="126">
        <v>1</v>
      </c>
      <c r="AG16" s="126"/>
      <c r="AH16" s="126"/>
      <c r="AI16" s="126">
        <v>2</v>
      </c>
      <c r="AJ16" s="126"/>
      <c r="AK16" s="126"/>
      <c r="AL16" s="126"/>
      <c r="AM16" s="126"/>
      <c r="AN16" s="126"/>
      <c r="AO16" s="126"/>
      <c r="AP16" s="126"/>
      <c r="AQ16" s="126"/>
      <c r="AR16" s="126"/>
      <c r="AS16" s="126"/>
      <c r="AT16" s="126"/>
      <c r="AU16" s="126"/>
      <c r="AV16" s="126"/>
      <c r="AW16" s="126"/>
      <c r="AX16" s="126"/>
      <c r="AY16" s="126"/>
      <c r="AZ16" s="126"/>
      <c r="BA16" s="126"/>
      <c r="BB16" s="56"/>
      <c r="BC16" s="131" t="s">
        <v>589</v>
      </c>
      <c r="BD16" s="132">
        <v>20</v>
      </c>
      <c r="BE16" s="132">
        <v>0</v>
      </c>
      <c r="BF16" s="132">
        <v>3</v>
      </c>
      <c r="BG16" s="132">
        <v>2</v>
      </c>
      <c r="BH16" s="132">
        <v>2</v>
      </c>
      <c r="BI16" s="132">
        <v>2</v>
      </c>
      <c r="BJ16" s="132">
        <v>0.9</v>
      </c>
      <c r="BK16" s="132">
        <v>0.7</v>
      </c>
      <c r="BL16" s="35" t="e">
        <f>BJ16*(VLOOKUP(BF16,#REF!,2)+VLOOKUP(BG16,#REF!,3)+VLOOKUP(BH16,#REF!,4)+VLOOKUP(BI16,#REF!,5))</f>
        <v>#REF!</v>
      </c>
      <c r="BM16" s="134">
        <v>9</v>
      </c>
      <c r="BN16" s="35" t="e">
        <f>BK16*BL16/BJ16</f>
        <v>#REF!</v>
      </c>
      <c r="BO16" s="134">
        <v>7</v>
      </c>
      <c r="BP16" s="59">
        <f t="shared" si="3"/>
        <v>4</v>
      </c>
      <c r="BQ16" s="58" t="e">
        <f t="shared" ref="BQ16:BQ49" si="9">(BL16+BM16+BN16+BO16+BP16)*Y16</f>
        <v>#REF!</v>
      </c>
      <c r="BR16" s="134">
        <v>5</v>
      </c>
      <c r="BS16" s="134">
        <v>7</v>
      </c>
      <c r="BT16" s="134">
        <v>5</v>
      </c>
      <c r="BU16" s="35">
        <f t="shared" si="5"/>
        <v>0</v>
      </c>
      <c r="BV16" s="58">
        <f t="shared" si="6"/>
        <v>17</v>
      </c>
      <c r="BW16" s="58" t="e">
        <f t="shared" si="7"/>
        <v>#REF!</v>
      </c>
      <c r="BX16" s="60" t="e">
        <f t="shared" si="8"/>
        <v>#REF!</v>
      </c>
      <c r="BZ16" s="115">
        <v>41.786695000000002</v>
      </c>
      <c r="CA16" s="115">
        <v>-69.995405000000005</v>
      </c>
      <c r="CB16" s="115">
        <v>41.788888999999998</v>
      </c>
      <c r="CC16" s="115">
        <v>-69.992693000000003</v>
      </c>
      <c r="CE16" s="126">
        <v>0</v>
      </c>
      <c r="CF16" s="126">
        <v>0</v>
      </c>
      <c r="CG16" s="126">
        <v>0</v>
      </c>
      <c r="CH16" s="126">
        <v>0</v>
      </c>
    </row>
    <row r="17" spans="1:86" s="27" customFormat="1" ht="75" x14ac:dyDescent="0.25">
      <c r="A17" s="77" t="s">
        <v>489</v>
      </c>
      <c r="B17" s="56"/>
      <c r="C17" s="81"/>
      <c r="D17" s="103" t="s">
        <v>612</v>
      </c>
      <c r="E17" s="103" t="s">
        <v>613</v>
      </c>
      <c r="F17" s="103" t="s">
        <v>614</v>
      </c>
      <c r="G17" s="103" t="s">
        <v>615</v>
      </c>
      <c r="H17" s="35" t="s">
        <v>167</v>
      </c>
      <c r="I17" s="71" t="s">
        <v>616</v>
      </c>
      <c r="J17" s="38" t="s">
        <v>562</v>
      </c>
      <c r="K17" s="38" t="s">
        <v>562</v>
      </c>
      <c r="L17" s="38" t="s">
        <v>562</v>
      </c>
      <c r="M17" s="38" t="s">
        <v>562</v>
      </c>
      <c r="N17" s="38"/>
      <c r="O17" s="38"/>
      <c r="P17" s="38"/>
      <c r="Q17" s="35" t="s">
        <v>137</v>
      </c>
      <c r="R17" s="85" t="e">
        <f t="shared" si="0"/>
        <v>#REF!</v>
      </c>
      <c r="S17" s="36" t="e">
        <f t="shared" si="1"/>
        <v>#REF!</v>
      </c>
      <c r="T17" s="35"/>
      <c r="U17" s="35"/>
      <c r="V17" s="39"/>
      <c r="W17" s="74"/>
      <c r="X17" s="87" t="e">
        <f>ROUND(Y17*5280*(Z17*#REF!+AA17*#REF!+AB17*#REF!+AF17*#REF!+AO17*#REF!+AS17*#REF!+AT17*#REF!+AV17*#REF!)+(AC17*#REF!+AE17*#REF!+AI17*#REF!+AJ17*#REF!+AK17*#REF!+AL17*#REF!+AM17*#REF!+AN17*#REF!+AP17*#REF!+AR17*#REF!+AU17*#REF!+AW17*#REF!+AX17*#REF!+AY17*#REF!+AZ17*#REF!+BA17*#REF!)+(AG17*#REF!+AH17*#REF!+AQ17*#REF!),-2)</f>
        <v>#REF!</v>
      </c>
      <c r="Y17" s="35">
        <v>1.9</v>
      </c>
      <c r="Z17" s="126"/>
      <c r="AA17" s="126"/>
      <c r="AB17" s="126"/>
      <c r="AC17" s="126"/>
      <c r="AD17" s="126"/>
      <c r="AE17" s="126"/>
      <c r="AF17" s="126"/>
      <c r="AG17" s="126"/>
      <c r="AH17" s="126"/>
      <c r="AI17" s="126"/>
      <c r="AJ17" s="126"/>
      <c r="AK17" s="126"/>
      <c r="AL17" s="126"/>
      <c r="AM17" s="126"/>
      <c r="AN17" s="126"/>
      <c r="AO17" s="126"/>
      <c r="AP17" s="126"/>
      <c r="AQ17" s="126"/>
      <c r="AR17" s="126"/>
      <c r="AS17" s="126">
        <v>1</v>
      </c>
      <c r="AT17" s="126"/>
      <c r="AU17" s="126"/>
      <c r="AV17" s="126"/>
      <c r="AW17" s="126"/>
      <c r="AX17" s="126"/>
      <c r="AY17" s="126"/>
      <c r="AZ17" s="126"/>
      <c r="BA17" s="126"/>
      <c r="BB17" s="56"/>
      <c r="BC17" s="131" t="s">
        <v>617</v>
      </c>
      <c r="BD17" s="132">
        <v>100</v>
      </c>
      <c r="BE17" s="132">
        <v>0</v>
      </c>
      <c r="BF17" s="132">
        <v>3</v>
      </c>
      <c r="BG17" s="132">
        <v>1</v>
      </c>
      <c r="BH17" s="132">
        <v>2</v>
      </c>
      <c r="BI17" s="132">
        <v>2</v>
      </c>
      <c r="BJ17" s="132">
        <v>0.5</v>
      </c>
      <c r="BK17" s="132">
        <v>0.5</v>
      </c>
      <c r="BL17" s="35" t="e">
        <f>BJ17*(VLOOKUP(BF17,#REF!,2)+VLOOKUP(BG17,#REF!,3)+VLOOKUP(BH17,#REF!,4)+VLOOKUP(BI17,#REF!,5))</f>
        <v>#REF!</v>
      </c>
      <c r="BM17" s="134">
        <v>5</v>
      </c>
      <c r="BN17" s="35" t="e">
        <f>BK17*BL17/BJ17</f>
        <v>#REF!</v>
      </c>
      <c r="BO17" s="134">
        <v>5</v>
      </c>
      <c r="BP17" s="59">
        <f t="shared" si="3"/>
        <v>20</v>
      </c>
      <c r="BQ17" s="58" t="e">
        <f t="shared" si="9"/>
        <v>#REF!</v>
      </c>
      <c r="BR17" s="134">
        <v>10</v>
      </c>
      <c r="BS17" s="134">
        <v>10</v>
      </c>
      <c r="BT17" s="134">
        <v>10</v>
      </c>
      <c r="BU17" s="35">
        <f t="shared" si="5"/>
        <v>-2</v>
      </c>
      <c r="BV17" s="58">
        <f t="shared" si="6"/>
        <v>28</v>
      </c>
      <c r="BW17" s="58" t="e">
        <f t="shared" si="7"/>
        <v>#REF!</v>
      </c>
      <c r="BX17" s="60" t="e">
        <f t="shared" si="8"/>
        <v>#REF!</v>
      </c>
      <c r="BZ17" s="115">
        <v>41.790512999999997</v>
      </c>
      <c r="CA17" s="115">
        <v>-69.995264000000006</v>
      </c>
      <c r="CB17" s="115">
        <v>41.798264000000003</v>
      </c>
      <c r="CC17" s="115">
        <v>-69.987538999999998</v>
      </c>
      <c r="CE17" s="126">
        <v>1</v>
      </c>
      <c r="CF17" s="126">
        <v>0</v>
      </c>
      <c r="CG17" s="126">
        <v>0</v>
      </c>
      <c r="CH17" s="126">
        <v>1</v>
      </c>
    </row>
    <row r="18" spans="1:86" s="27" customFormat="1" ht="75" x14ac:dyDescent="0.25">
      <c r="A18" s="77" t="s">
        <v>490</v>
      </c>
      <c r="B18" s="56"/>
      <c r="C18" s="81"/>
      <c r="D18" s="103" t="s">
        <v>618</v>
      </c>
      <c r="E18" s="103" t="s">
        <v>619</v>
      </c>
      <c r="F18" s="103" t="s">
        <v>620</v>
      </c>
      <c r="G18" s="103" t="s">
        <v>621</v>
      </c>
      <c r="H18" s="35" t="s">
        <v>167</v>
      </c>
      <c r="I18" s="71" t="s">
        <v>576</v>
      </c>
      <c r="J18" s="38" t="s">
        <v>562</v>
      </c>
      <c r="K18" s="38"/>
      <c r="L18" s="38" t="s">
        <v>562</v>
      </c>
      <c r="M18" s="38" t="s">
        <v>562</v>
      </c>
      <c r="N18" s="38"/>
      <c r="O18" s="38" t="s">
        <v>562</v>
      </c>
      <c r="P18" s="38"/>
      <c r="Q18" s="35" t="s">
        <v>137</v>
      </c>
      <c r="R18" s="85" t="e">
        <f t="shared" si="0"/>
        <v>#REF!</v>
      </c>
      <c r="S18" s="36" t="e">
        <f t="shared" si="1"/>
        <v>#REF!</v>
      </c>
      <c r="T18" s="35"/>
      <c r="U18" s="35"/>
      <c r="V18" s="39"/>
      <c r="W18" s="74"/>
      <c r="X18" s="87" t="e">
        <f>ROUND(Y18*5280*(Z18*#REF!+AA18*#REF!+AB18*#REF!+AF18*#REF!+AO18*#REF!+AS18*#REF!+AT18*#REF!+AV18*#REF!)+(AC18*#REF!+AE18*#REF!+AI18*#REF!+AJ18*#REF!+AK18*#REF!+AL18*#REF!+AM18*#REF!+AN18*#REF!+AP18*#REF!+AR18*#REF!+AU18*#REF!+AW18*#REF!+AX18*#REF!+AY18*#REF!+AZ18*#REF!+BA18*#REF!)+(AG18*#REF!+AH18*#REF!+AQ18*#REF!),-2)</f>
        <v>#REF!</v>
      </c>
      <c r="Y18" s="35">
        <v>0.6</v>
      </c>
      <c r="Z18" s="126"/>
      <c r="AA18" s="126"/>
      <c r="AB18" s="126"/>
      <c r="AC18" s="126"/>
      <c r="AD18" s="126"/>
      <c r="AE18" s="126"/>
      <c r="AF18" s="126"/>
      <c r="AG18" s="126"/>
      <c r="AH18" s="126"/>
      <c r="AI18" s="126"/>
      <c r="AJ18" s="126"/>
      <c r="AK18" s="126"/>
      <c r="AL18" s="126"/>
      <c r="AM18" s="126"/>
      <c r="AN18" s="126"/>
      <c r="AO18" s="126"/>
      <c r="AP18" s="126"/>
      <c r="AQ18" s="126"/>
      <c r="AR18" s="126"/>
      <c r="AS18" s="126"/>
      <c r="AT18" s="126">
        <v>1</v>
      </c>
      <c r="AU18" s="126"/>
      <c r="AV18" s="126"/>
      <c r="AW18" s="126"/>
      <c r="AX18" s="126"/>
      <c r="AY18" s="126"/>
      <c r="AZ18" s="126"/>
      <c r="BA18" s="126"/>
      <c r="BB18" s="56"/>
      <c r="BC18" s="131" t="s">
        <v>577</v>
      </c>
      <c r="BD18" s="132">
        <v>100</v>
      </c>
      <c r="BE18" s="132">
        <v>0</v>
      </c>
      <c r="BF18" s="132">
        <v>3</v>
      </c>
      <c r="BG18" s="132">
        <v>2</v>
      </c>
      <c r="BH18" s="132">
        <v>1</v>
      </c>
      <c r="BI18" s="132">
        <v>2</v>
      </c>
      <c r="BJ18" s="132">
        <v>0.4</v>
      </c>
      <c r="BK18" s="132">
        <v>0.4</v>
      </c>
      <c r="BL18" s="35" t="e">
        <f>BJ18*(VLOOKUP(BF18,#REF!,2)+VLOOKUP(BG18,#REF!,3)+VLOOKUP(BH18,#REF!,4)+VLOOKUP(BI18,#REF!,5))</f>
        <v>#REF!</v>
      </c>
      <c r="BM18" s="134">
        <v>5</v>
      </c>
      <c r="BN18" s="35" t="e">
        <f>BK18*BL18/BJ18</f>
        <v>#REF!</v>
      </c>
      <c r="BO18" s="134">
        <v>5</v>
      </c>
      <c r="BP18" s="59">
        <f t="shared" si="3"/>
        <v>20</v>
      </c>
      <c r="BQ18" s="58" t="e">
        <f t="shared" si="9"/>
        <v>#REF!</v>
      </c>
      <c r="BR18" s="134">
        <v>10</v>
      </c>
      <c r="BS18" s="134">
        <v>10</v>
      </c>
      <c r="BT18" s="134">
        <v>10</v>
      </c>
      <c r="BU18" s="35">
        <f t="shared" si="5"/>
        <v>-3</v>
      </c>
      <c r="BV18" s="58">
        <f t="shared" si="6"/>
        <v>27</v>
      </c>
      <c r="BW18" s="58" t="e">
        <f t="shared" si="7"/>
        <v>#REF!</v>
      </c>
      <c r="BX18" s="60" t="e">
        <f t="shared" si="8"/>
        <v>#REF!</v>
      </c>
      <c r="BZ18" s="115">
        <v>41.788984999999997</v>
      </c>
      <c r="CA18" s="115">
        <v>-70.006818999999993</v>
      </c>
      <c r="CB18" s="115">
        <v>41.794736</v>
      </c>
      <c r="CC18" s="115">
        <v>-70.016195999999994</v>
      </c>
      <c r="CE18" s="126">
        <v>1</v>
      </c>
      <c r="CF18" s="126">
        <v>0</v>
      </c>
      <c r="CG18" s="126">
        <v>1</v>
      </c>
      <c r="CH18" s="126">
        <v>1</v>
      </c>
    </row>
    <row r="19" spans="1:86" s="27" customFormat="1" ht="75" x14ac:dyDescent="0.25">
      <c r="A19" s="77" t="s">
        <v>622</v>
      </c>
      <c r="B19" s="56"/>
      <c r="C19" s="81"/>
      <c r="D19" s="103" t="s">
        <v>623</v>
      </c>
      <c r="E19" s="103" t="s">
        <v>619</v>
      </c>
      <c r="F19" s="103" t="s">
        <v>620</v>
      </c>
      <c r="G19" s="103" t="s">
        <v>621</v>
      </c>
      <c r="H19" s="35" t="s">
        <v>167</v>
      </c>
      <c r="I19" s="71" t="s">
        <v>624</v>
      </c>
      <c r="J19" s="38" t="s">
        <v>562</v>
      </c>
      <c r="K19" s="38" t="s">
        <v>562</v>
      </c>
      <c r="L19" s="38" t="s">
        <v>562</v>
      </c>
      <c r="M19" s="38" t="s">
        <v>562</v>
      </c>
      <c r="N19" s="38"/>
      <c r="O19" s="38"/>
      <c r="P19" s="38"/>
      <c r="Q19" s="35" t="s">
        <v>137</v>
      </c>
      <c r="R19" s="85" t="e">
        <f t="shared" si="0"/>
        <v>#REF!</v>
      </c>
      <c r="S19" s="36" t="e">
        <f t="shared" si="1"/>
        <v>#REF!</v>
      </c>
      <c r="T19" s="35"/>
      <c r="U19" s="35"/>
      <c r="V19" s="39"/>
      <c r="W19" s="74"/>
      <c r="X19" s="87" t="e">
        <f>ROUND(Y19*5280*(Z19*#REF!+AA19*#REF!+AB19*#REF!+AF19*#REF!+AO19*#REF!+AS19*#REF!+AT19*#REF!+AV19*#REF!)+(AC19*#REF!+AE19*#REF!+AI19*#REF!+AJ19*#REF!+AK19*#REF!+AL19*#REF!+AM19*#REF!+AN19*#REF!+AP19*#REF!+AR19*#REF!+AU19*#REF!+AW19*#REF!+AX19*#REF!+AY19*#REF!+AZ19*#REF!+BA19*#REF!)+(AG19*#REF!+AH19*#REF!+AQ19*#REF!),-2)</f>
        <v>#REF!</v>
      </c>
      <c r="Y19" s="35">
        <v>0.6</v>
      </c>
      <c r="Z19" s="126"/>
      <c r="AA19" s="126"/>
      <c r="AB19" s="126">
        <v>1</v>
      </c>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c r="BA19" s="126"/>
      <c r="BB19" s="56"/>
      <c r="BC19" s="131" t="s">
        <v>563</v>
      </c>
      <c r="BD19" s="132">
        <v>100</v>
      </c>
      <c r="BE19" s="132">
        <v>0</v>
      </c>
      <c r="BF19" s="132">
        <v>3</v>
      </c>
      <c r="BG19" s="132">
        <v>2</v>
      </c>
      <c r="BH19" s="132">
        <v>1</v>
      </c>
      <c r="BI19" s="132">
        <v>2</v>
      </c>
      <c r="BJ19" s="132">
        <v>1.3</v>
      </c>
      <c r="BK19" s="132">
        <v>0.9</v>
      </c>
      <c r="BL19" s="35" t="e">
        <f>BJ19*(VLOOKUP(BF19,#REF!,2)+VLOOKUP(BG19,#REF!,3)+VLOOKUP(BH19,#REF!,4)+VLOOKUP(BI19,#REF!,5))</f>
        <v>#REF!</v>
      </c>
      <c r="BM19" s="134">
        <v>14</v>
      </c>
      <c r="BN19" s="35" t="e">
        <f>BK19*BL19/BJ19</f>
        <v>#REF!</v>
      </c>
      <c r="BO19" s="134">
        <v>9</v>
      </c>
      <c r="BP19" s="59">
        <f t="shared" si="3"/>
        <v>20</v>
      </c>
      <c r="BQ19" s="58" t="e">
        <f t="shared" si="9"/>
        <v>#REF!</v>
      </c>
      <c r="BR19" s="134">
        <v>10</v>
      </c>
      <c r="BS19" s="134">
        <v>10</v>
      </c>
      <c r="BT19" s="134">
        <v>10</v>
      </c>
      <c r="BU19" s="35">
        <f t="shared" si="5"/>
        <v>-3</v>
      </c>
      <c r="BV19" s="58">
        <f t="shared" si="6"/>
        <v>27</v>
      </c>
      <c r="BW19" s="58" t="e">
        <f t="shared" si="7"/>
        <v>#REF!</v>
      </c>
      <c r="BX19" s="60" t="e">
        <f t="shared" si="8"/>
        <v>#REF!</v>
      </c>
      <c r="BZ19" s="115">
        <v>41.788984999999997</v>
      </c>
      <c r="CA19" s="115">
        <v>-70.006818999999993</v>
      </c>
      <c r="CB19" s="115">
        <v>41.794736</v>
      </c>
      <c r="CC19" s="115">
        <v>-70.016195999999994</v>
      </c>
      <c r="CE19" s="126">
        <v>1</v>
      </c>
      <c r="CF19" s="126">
        <v>0</v>
      </c>
      <c r="CG19" s="126">
        <v>1</v>
      </c>
      <c r="CH19" s="126">
        <v>1</v>
      </c>
    </row>
    <row r="20" spans="1:86" s="27" customFormat="1" ht="75" x14ac:dyDescent="0.25">
      <c r="A20" s="77" t="s">
        <v>625</v>
      </c>
      <c r="B20" s="56"/>
      <c r="C20" s="81"/>
      <c r="D20" s="103" t="s">
        <v>626</v>
      </c>
      <c r="E20" s="35"/>
      <c r="F20" s="103" t="s">
        <v>627</v>
      </c>
      <c r="G20" s="35"/>
      <c r="H20" s="35" t="s">
        <v>167</v>
      </c>
      <c r="I20" s="71" t="s">
        <v>628</v>
      </c>
      <c r="J20" s="38" t="s">
        <v>562</v>
      </c>
      <c r="K20" s="38" t="s">
        <v>562</v>
      </c>
      <c r="L20" s="38" t="s">
        <v>562</v>
      </c>
      <c r="M20" s="38" t="s">
        <v>562</v>
      </c>
      <c r="N20" s="38"/>
      <c r="O20" s="38"/>
      <c r="P20" s="38"/>
      <c r="Q20" s="35" t="s">
        <v>137</v>
      </c>
      <c r="R20" s="85" t="e">
        <f t="shared" si="0"/>
        <v>#REF!</v>
      </c>
      <c r="S20" s="36" t="e">
        <f t="shared" si="1"/>
        <v>#REF!</v>
      </c>
      <c r="T20" s="35"/>
      <c r="U20" s="35"/>
      <c r="V20" s="39"/>
      <c r="W20" s="74"/>
      <c r="X20" s="87" t="e">
        <f>ROUND(Y20*5280*(Z20*#REF!+AA20*#REF!+AB20*#REF!+AF20*#REF!+AO20*#REF!+AS20*#REF!+AT20*#REF!+AV20*#REF!)+(AC20*#REF!+AE20*#REF!+AI20*#REF!+AJ20*#REF!+AK20*#REF!+AL20*#REF!+AM20*#REF!+AN20*#REF!+AP20*#REF!+AR20*#REF!+AU20*#REF!+AW20*#REF!+AX20*#REF!+AY20*#REF!+AZ20*#REF!+BA20*#REF!)+(AG20*#REF!+AH20*#REF!+AQ20*#REF!),-2)</f>
        <v>#REF!</v>
      </c>
      <c r="Y20" s="35">
        <v>0.1</v>
      </c>
      <c r="Z20" s="126"/>
      <c r="AA20" s="126"/>
      <c r="AB20" s="126"/>
      <c r="AC20" s="126"/>
      <c r="AD20" s="126"/>
      <c r="AE20" s="126"/>
      <c r="AF20" s="126"/>
      <c r="AG20" s="126"/>
      <c r="AH20" s="126"/>
      <c r="AI20" s="126"/>
      <c r="AJ20" s="126"/>
      <c r="AK20" s="126"/>
      <c r="AL20" s="126"/>
      <c r="AM20" s="126"/>
      <c r="AN20" s="126"/>
      <c r="AO20" s="126"/>
      <c r="AP20" s="126"/>
      <c r="AQ20" s="126"/>
      <c r="AR20" s="126"/>
      <c r="AS20" s="126"/>
      <c r="AT20" s="126"/>
      <c r="AU20" s="126"/>
      <c r="AV20" s="126">
        <v>1</v>
      </c>
      <c r="AW20" s="126"/>
      <c r="AX20" s="126">
        <v>1</v>
      </c>
      <c r="AY20" s="126">
        <v>1</v>
      </c>
      <c r="AZ20" s="126">
        <v>1</v>
      </c>
      <c r="BA20" s="126">
        <v>1</v>
      </c>
      <c r="BB20" s="56"/>
      <c r="BC20" s="131" t="s">
        <v>629</v>
      </c>
      <c r="BD20" s="132">
        <v>100</v>
      </c>
      <c r="BE20" s="132">
        <v>0</v>
      </c>
      <c r="BF20" s="132">
        <v>3</v>
      </c>
      <c r="BG20" s="132">
        <v>1</v>
      </c>
      <c r="BH20" s="132">
        <v>1</v>
      </c>
      <c r="BI20" s="132">
        <v>2</v>
      </c>
      <c r="BJ20" s="132">
        <v>2</v>
      </c>
      <c r="BK20" s="132">
        <v>2</v>
      </c>
      <c r="BL20" s="35" t="e">
        <f>BJ20*(VLOOKUP(BF20,#REF!,2)+VLOOKUP(BG20,#REF!,3)+VLOOKUP(BH20,#REF!,4)+VLOOKUP(BI20,#REF!,5))</f>
        <v>#REF!</v>
      </c>
      <c r="BM20" s="134">
        <v>20</v>
      </c>
      <c r="BN20" s="35" t="e">
        <f>BK20*BL20/BJ20</f>
        <v>#REF!</v>
      </c>
      <c r="BO20" s="134">
        <v>20</v>
      </c>
      <c r="BP20" s="59">
        <f t="shared" si="3"/>
        <v>20</v>
      </c>
      <c r="BQ20" s="58" t="e">
        <f t="shared" si="9"/>
        <v>#REF!</v>
      </c>
      <c r="BR20" s="134">
        <v>10</v>
      </c>
      <c r="BS20" s="134">
        <v>5</v>
      </c>
      <c r="BT20" s="134">
        <v>7</v>
      </c>
      <c r="BU20" s="35">
        <f t="shared" si="5"/>
        <v>0</v>
      </c>
      <c r="BV20" s="58">
        <f t="shared" si="6"/>
        <v>22</v>
      </c>
      <c r="BW20" s="58" t="e">
        <f t="shared" si="7"/>
        <v>#REF!</v>
      </c>
      <c r="BX20" s="60" t="e">
        <f t="shared" si="8"/>
        <v>#REF!</v>
      </c>
      <c r="BZ20" s="115">
        <v>41.788952999999999</v>
      </c>
      <c r="CA20" s="115">
        <v>-69.992763999999994</v>
      </c>
      <c r="CB20" s="115"/>
      <c r="CC20" s="115"/>
      <c r="CE20" s="126">
        <v>0</v>
      </c>
      <c r="CF20" s="126">
        <v>0</v>
      </c>
      <c r="CG20" s="126">
        <v>0</v>
      </c>
      <c r="CH20" s="126">
        <v>0</v>
      </c>
    </row>
    <row r="21" spans="1:86" s="27" customFormat="1" ht="75" x14ac:dyDescent="0.25">
      <c r="A21" s="77" t="s">
        <v>630</v>
      </c>
      <c r="B21" s="56"/>
      <c r="C21" s="81"/>
      <c r="D21" s="103" t="s">
        <v>631</v>
      </c>
      <c r="E21" s="35" t="s">
        <v>632</v>
      </c>
      <c r="F21" s="35"/>
      <c r="G21" s="35"/>
      <c r="H21" s="35" t="s">
        <v>167</v>
      </c>
      <c r="I21" s="71" t="s">
        <v>633</v>
      </c>
      <c r="J21" s="38" t="s">
        <v>562</v>
      </c>
      <c r="K21" s="38" t="s">
        <v>562</v>
      </c>
      <c r="L21" s="38" t="s">
        <v>562</v>
      </c>
      <c r="M21" s="38"/>
      <c r="N21" s="38"/>
      <c r="O21" s="38"/>
      <c r="P21" s="38"/>
      <c r="Q21" s="35" t="s">
        <v>137</v>
      </c>
      <c r="R21" s="85" t="e">
        <f t="shared" si="0"/>
        <v>#REF!</v>
      </c>
      <c r="S21" s="36" t="e">
        <f t="shared" si="1"/>
        <v>#REF!</v>
      </c>
      <c r="T21" s="35"/>
      <c r="U21" s="35"/>
      <c r="V21" s="39"/>
      <c r="W21" s="74"/>
      <c r="X21" s="87" t="e">
        <f>ROUND(Y21*5280*(Z21*#REF!+AA21*#REF!+AB21*#REF!+AF21*#REF!+AO21*#REF!+AS21*#REF!+AT21*#REF!+AV21*#REF!)+(AC21*#REF!+AE21*#REF!+AI21*#REF!+AJ21*#REF!+AK21*#REF!+AL21*#REF!+AM21*#REF!+AN21*#REF!+AP21*#REF!+AR21*#REF!+AU21*#REF!+AW21*#REF!+AX21*#REF!+AY21*#REF!+AZ21*#REF!+BA21*#REF!)+(AG21*#REF!+AH21*#REF!+AQ21*#REF!),-2)</f>
        <v>#REF!</v>
      </c>
      <c r="Y21" s="35"/>
      <c r="Z21" s="126"/>
      <c r="AA21" s="126"/>
      <c r="AB21" s="126"/>
      <c r="AC21" s="126">
        <v>10</v>
      </c>
      <c r="AD21" s="126">
        <v>10</v>
      </c>
      <c r="AE21" s="126"/>
      <c r="AF21" s="126"/>
      <c r="AG21" s="126"/>
      <c r="AH21" s="126"/>
      <c r="AI21" s="126">
        <v>5</v>
      </c>
      <c r="AJ21" s="126"/>
      <c r="AK21" s="126"/>
      <c r="AL21" s="126"/>
      <c r="AM21" s="126"/>
      <c r="AN21" s="126"/>
      <c r="AO21" s="126"/>
      <c r="AP21" s="126"/>
      <c r="AQ21" s="126"/>
      <c r="AR21" s="126"/>
      <c r="AS21" s="126"/>
      <c r="AT21" s="126"/>
      <c r="AU21" s="126"/>
      <c r="AV21" s="126"/>
      <c r="AW21" s="126"/>
      <c r="AX21" s="126"/>
      <c r="AY21" s="126"/>
      <c r="AZ21" s="126"/>
      <c r="BA21" s="126"/>
      <c r="BB21" s="56"/>
      <c r="BC21" s="131" t="s">
        <v>634</v>
      </c>
      <c r="BD21" s="132">
        <v>50</v>
      </c>
      <c r="BE21" s="132">
        <v>0</v>
      </c>
      <c r="BF21" s="132">
        <v>2</v>
      </c>
      <c r="BG21" s="132">
        <v>1</v>
      </c>
      <c r="BH21" s="132">
        <v>1</v>
      </c>
      <c r="BI21" s="132">
        <v>2</v>
      </c>
      <c r="BJ21" s="57"/>
      <c r="BK21" s="57"/>
      <c r="BL21" s="35" t="e">
        <f>BJ21*(VLOOKUP(BF21,#REF!,2)+VLOOKUP(BG21,#REF!,3)+VLOOKUP(BH21,#REF!,4)+VLOOKUP(BI21,#REF!,5))</f>
        <v>#REF!</v>
      </c>
      <c r="BM21" s="35"/>
      <c r="BN21" s="35"/>
      <c r="BO21" s="35"/>
      <c r="BP21" s="59">
        <f t="shared" si="3"/>
        <v>10</v>
      </c>
      <c r="BQ21" s="58" t="e">
        <f t="shared" si="9"/>
        <v>#REF!</v>
      </c>
      <c r="BR21" s="134">
        <v>5</v>
      </c>
      <c r="BS21" s="134">
        <v>7</v>
      </c>
      <c r="BT21" s="134">
        <v>10</v>
      </c>
      <c r="BU21" s="35">
        <f t="shared" si="5"/>
        <v>0</v>
      </c>
      <c r="BV21" s="58">
        <f t="shared" si="6"/>
        <v>22</v>
      </c>
      <c r="BW21" s="58" t="e">
        <f t="shared" si="7"/>
        <v>#REF!</v>
      </c>
      <c r="BX21" s="60" t="e">
        <f t="shared" si="8"/>
        <v>#REF!</v>
      </c>
      <c r="BZ21" s="115"/>
      <c r="CA21" s="115"/>
      <c r="CB21" s="115"/>
      <c r="CC21" s="115"/>
      <c r="CE21" s="143"/>
      <c r="CF21" s="143"/>
      <c r="CG21" s="143"/>
      <c r="CH21" s="143"/>
    </row>
    <row r="22" spans="1:86" s="27" customFormat="1" ht="75" x14ac:dyDescent="0.25">
      <c r="A22" s="77" t="s">
        <v>635</v>
      </c>
      <c r="B22" s="56"/>
      <c r="C22" s="81"/>
      <c r="D22" s="103" t="s">
        <v>636</v>
      </c>
      <c r="E22" s="35" t="s">
        <v>637</v>
      </c>
      <c r="F22" s="103" t="s">
        <v>638</v>
      </c>
      <c r="G22" s="103" t="s">
        <v>639</v>
      </c>
      <c r="H22" s="35" t="s">
        <v>167</v>
      </c>
      <c r="I22" s="71" t="s">
        <v>624</v>
      </c>
      <c r="J22" s="38" t="s">
        <v>562</v>
      </c>
      <c r="K22" s="38" t="s">
        <v>562</v>
      </c>
      <c r="L22" s="38" t="s">
        <v>562</v>
      </c>
      <c r="M22" s="38" t="s">
        <v>562</v>
      </c>
      <c r="N22" s="38"/>
      <c r="O22" s="38"/>
      <c r="P22" s="38"/>
      <c r="Q22" s="35" t="s">
        <v>137</v>
      </c>
      <c r="R22" s="85" t="e">
        <f t="shared" si="0"/>
        <v>#REF!</v>
      </c>
      <c r="S22" s="36" t="e">
        <f t="shared" si="1"/>
        <v>#REF!</v>
      </c>
      <c r="T22" s="35"/>
      <c r="U22" s="35"/>
      <c r="V22" s="39"/>
      <c r="W22" s="74"/>
      <c r="X22" s="87" t="e">
        <f>ROUND(Y22*5280*(Z22*#REF!+AA22*#REF!+AB22*#REF!+AF22*#REF!+AO22*#REF!+AS22*#REF!+AT22*#REF!+AV22*#REF!)+(AC22*#REF!+AE22*#REF!+AI22*#REF!+AJ22*#REF!+AK22*#REF!+AL22*#REF!+AM22*#REF!+AN22*#REF!+AP22*#REF!+AR22*#REF!+AU22*#REF!+AW22*#REF!+AX22*#REF!+AY22*#REF!+AZ22*#REF!+BA22*#REF!)+(AG22*#REF!+AH22*#REF!+AQ22*#REF!),-2)</f>
        <v>#REF!</v>
      </c>
      <c r="Y22" s="35">
        <v>0.3</v>
      </c>
      <c r="Z22" s="126"/>
      <c r="AA22" s="126"/>
      <c r="AB22" s="126">
        <v>1</v>
      </c>
      <c r="AC22" s="12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c r="BB22" s="56"/>
      <c r="BC22" s="131" t="s">
        <v>640</v>
      </c>
      <c r="BD22" s="132">
        <v>20</v>
      </c>
      <c r="BE22" s="132">
        <v>0</v>
      </c>
      <c r="BF22" s="132">
        <v>3</v>
      </c>
      <c r="BG22" s="132">
        <v>3</v>
      </c>
      <c r="BH22" s="133">
        <v>2</v>
      </c>
      <c r="BI22" s="132">
        <v>2</v>
      </c>
      <c r="BJ22" s="133">
        <v>1.5</v>
      </c>
      <c r="BK22" s="133">
        <v>1.5</v>
      </c>
      <c r="BL22" s="35" t="e">
        <f>BJ22*(VLOOKUP(BF22,#REF!,2)+VLOOKUP(BG22,#REF!,3)+VLOOKUP(BH22,#REF!,4)+VLOOKUP(BI22,#REF!,5))</f>
        <v>#REF!</v>
      </c>
      <c r="BM22" s="134">
        <v>15</v>
      </c>
      <c r="BN22" s="35" t="e">
        <f>BK22*BL22/BJ22</f>
        <v>#REF!</v>
      </c>
      <c r="BO22" s="134">
        <v>15</v>
      </c>
      <c r="BP22" s="59">
        <f t="shared" si="3"/>
        <v>4</v>
      </c>
      <c r="BQ22" s="58" t="e">
        <f t="shared" si="9"/>
        <v>#REF!</v>
      </c>
      <c r="BR22" s="134">
        <v>2</v>
      </c>
      <c r="BS22" s="134">
        <v>7</v>
      </c>
      <c r="BT22" s="134">
        <v>5</v>
      </c>
      <c r="BU22" s="35">
        <f t="shared" si="5"/>
        <v>-1</v>
      </c>
      <c r="BV22" s="58">
        <f t="shared" si="6"/>
        <v>13</v>
      </c>
      <c r="BW22" s="58" t="e">
        <f t="shared" si="7"/>
        <v>#REF!</v>
      </c>
      <c r="BX22" s="60" t="e">
        <f t="shared" si="8"/>
        <v>#REF!</v>
      </c>
      <c r="BZ22" s="115">
        <v>41.781471000000003</v>
      </c>
      <c r="CA22" s="115">
        <v>-69.993291999999997</v>
      </c>
      <c r="CB22" s="115">
        <v>41.785671000000001</v>
      </c>
      <c r="CC22" s="115">
        <v>-69.992065999999994</v>
      </c>
      <c r="CE22" s="126">
        <v>1</v>
      </c>
      <c r="CF22" s="126">
        <v>0</v>
      </c>
      <c r="CG22" s="126">
        <v>0</v>
      </c>
      <c r="CH22" s="126">
        <v>0</v>
      </c>
    </row>
    <row r="23" spans="1:86" s="27" customFormat="1" ht="131.25" x14ac:dyDescent="0.25">
      <c r="A23" s="77" t="s">
        <v>641</v>
      </c>
      <c r="B23" s="56"/>
      <c r="C23" s="81"/>
      <c r="D23" s="103" t="s">
        <v>642</v>
      </c>
      <c r="E23" s="35" t="s">
        <v>600</v>
      </c>
      <c r="F23" s="35"/>
      <c r="G23" s="35"/>
      <c r="H23" s="35" t="s">
        <v>167</v>
      </c>
      <c r="I23" s="71" t="s">
        <v>561</v>
      </c>
      <c r="J23" s="38" t="s">
        <v>562</v>
      </c>
      <c r="K23" s="38" t="s">
        <v>562</v>
      </c>
      <c r="L23" s="38" t="s">
        <v>562</v>
      </c>
      <c r="M23" s="38" t="s">
        <v>562</v>
      </c>
      <c r="N23" s="38"/>
      <c r="O23" s="38"/>
      <c r="P23" s="38"/>
      <c r="Q23" s="35" t="s">
        <v>137</v>
      </c>
      <c r="R23" s="85" t="e">
        <f t="shared" si="0"/>
        <v>#REF!</v>
      </c>
      <c r="S23" s="36" t="e">
        <f t="shared" si="1"/>
        <v>#REF!</v>
      </c>
      <c r="T23" s="35"/>
      <c r="U23" s="35"/>
      <c r="V23" s="39"/>
      <c r="W23" s="74"/>
      <c r="X23" s="87" t="e">
        <f>ROUND(Y23*5280*(Z23*#REF!+AA23*#REF!+AB23*#REF!+AF23*#REF!+AO23*#REF!+AS23*#REF!+AT23*#REF!+AV23*#REF!)+(AC23*#REF!+AE23*#REF!+AI23*#REF!+AJ23*#REF!+AK23*#REF!+AL23*#REF!+AM23*#REF!+AN23*#REF!+AP23*#REF!+AR23*#REF!+AU23*#REF!+AW23*#REF!+AX23*#REF!+AY23*#REF!+AZ23*#REF!+BA23*#REF!)+(AG23*#REF!+AH23*#REF!+AQ23*#REF!),-2)</f>
        <v>#REF!</v>
      </c>
      <c r="Y23" s="35"/>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v>5</v>
      </c>
      <c r="AZ23" s="126"/>
      <c r="BA23" s="126"/>
      <c r="BB23" s="137"/>
      <c r="BC23" s="131" t="s">
        <v>643</v>
      </c>
      <c r="BD23" s="132"/>
      <c r="BE23" s="57"/>
      <c r="BF23" s="57"/>
      <c r="BG23" s="57"/>
      <c r="BH23" s="132"/>
      <c r="BI23" s="57"/>
      <c r="BJ23" s="57"/>
      <c r="BK23" s="57"/>
      <c r="BL23" s="35"/>
      <c r="BM23" s="35"/>
      <c r="BN23" s="35"/>
      <c r="BO23" s="35"/>
      <c r="BP23" s="59">
        <f t="shared" si="3"/>
        <v>0</v>
      </c>
      <c r="BQ23" s="58">
        <f t="shared" si="9"/>
        <v>0</v>
      </c>
      <c r="BR23" s="134"/>
      <c r="BS23" s="134">
        <v>7</v>
      </c>
      <c r="BT23" s="134">
        <v>5</v>
      </c>
      <c r="BU23" s="35">
        <f t="shared" si="5"/>
        <v>0</v>
      </c>
      <c r="BV23" s="58">
        <f t="shared" si="6"/>
        <v>12</v>
      </c>
      <c r="BW23" s="58">
        <f t="shared" si="7"/>
        <v>12</v>
      </c>
      <c r="BX23" s="60" t="e">
        <f t="shared" si="8"/>
        <v>#REF!</v>
      </c>
      <c r="BZ23" s="115"/>
      <c r="CA23" s="115"/>
      <c r="CB23" s="115"/>
      <c r="CC23" s="115"/>
      <c r="CE23" s="143"/>
      <c r="CF23" s="143"/>
      <c r="CG23" s="143"/>
      <c r="CH23" s="143"/>
    </row>
    <row r="24" spans="1:86" s="27" customFormat="1" ht="112.5" x14ac:dyDescent="0.25">
      <c r="A24" s="77" t="s">
        <v>644</v>
      </c>
      <c r="B24" s="56"/>
      <c r="C24" s="81"/>
      <c r="D24" s="103" t="s">
        <v>645</v>
      </c>
      <c r="E24" s="35" t="s">
        <v>646</v>
      </c>
      <c r="F24" s="103" t="s">
        <v>647</v>
      </c>
      <c r="G24" s="35"/>
      <c r="H24" s="35" t="s">
        <v>167</v>
      </c>
      <c r="I24" s="71" t="s">
        <v>648</v>
      </c>
      <c r="J24" s="38" t="s">
        <v>562</v>
      </c>
      <c r="K24" s="38" t="s">
        <v>562</v>
      </c>
      <c r="L24" s="38" t="s">
        <v>562</v>
      </c>
      <c r="M24" s="38" t="s">
        <v>562</v>
      </c>
      <c r="N24" s="38"/>
      <c r="O24" s="38" t="s">
        <v>562</v>
      </c>
      <c r="P24" s="38"/>
      <c r="Q24" s="35" t="s">
        <v>137</v>
      </c>
      <c r="R24" s="85" t="e">
        <f t="shared" si="0"/>
        <v>#REF!</v>
      </c>
      <c r="S24" s="36" t="e">
        <f t="shared" si="1"/>
        <v>#REF!</v>
      </c>
      <c r="T24" s="35"/>
      <c r="U24" s="35"/>
      <c r="V24" s="39"/>
      <c r="W24" s="74"/>
      <c r="X24" s="87" t="e">
        <f>ROUND(Y24*5280*(Z24*#REF!+AA24*#REF!+AB24*#REF!+AF24*#REF!+AO24*#REF!+AS24*#REF!+AT24*#REF!+AV24*#REF!)+(AC24*#REF!+AE24*#REF!+AI24*#REF!+AJ24*#REF!+AK24*#REF!+AL24*#REF!+AM24*#REF!+AN24*#REF!+AP24*#REF!+AR24*#REF!+AU24*#REF!+AW24*#REF!+AX24*#REF!+AY24*#REF!+AZ24*#REF!+BA24*#REF!)+(AG24*#REF!+AH24*#REF!+AQ24*#REF!),-2)</f>
        <v>#REF!</v>
      </c>
      <c r="Y24" s="35">
        <v>0.1</v>
      </c>
      <c r="Z24" s="126"/>
      <c r="AA24" s="126"/>
      <c r="AB24" s="126"/>
      <c r="AC24" s="126"/>
      <c r="AD24" s="126"/>
      <c r="AE24" s="126"/>
      <c r="AF24" s="126"/>
      <c r="AG24" s="126"/>
      <c r="AH24" s="126"/>
      <c r="AI24" s="126">
        <v>1</v>
      </c>
      <c r="AJ24" s="126"/>
      <c r="AK24" s="126"/>
      <c r="AL24" s="126">
        <v>1</v>
      </c>
      <c r="AM24" s="126"/>
      <c r="AN24" s="126"/>
      <c r="AO24" s="126"/>
      <c r="AP24" s="126"/>
      <c r="AQ24" s="126"/>
      <c r="AR24" s="126"/>
      <c r="AS24" s="126"/>
      <c r="AT24" s="126"/>
      <c r="AU24" s="126"/>
      <c r="AV24" s="126"/>
      <c r="AW24" s="126"/>
      <c r="AX24" s="126"/>
      <c r="AY24" s="126"/>
      <c r="AZ24" s="126"/>
      <c r="BA24" s="126"/>
      <c r="BB24" s="56"/>
      <c r="BC24" s="131" t="s">
        <v>583</v>
      </c>
      <c r="BD24" s="132">
        <v>40</v>
      </c>
      <c r="BE24" s="132">
        <v>0</v>
      </c>
      <c r="BF24" s="132">
        <v>3</v>
      </c>
      <c r="BG24" s="132">
        <v>2</v>
      </c>
      <c r="BH24" s="132">
        <v>1</v>
      </c>
      <c r="BI24" s="132">
        <v>2</v>
      </c>
      <c r="BJ24" s="132">
        <v>1</v>
      </c>
      <c r="BK24" s="132">
        <v>1</v>
      </c>
      <c r="BL24" s="35" t="e">
        <f>BJ24*(VLOOKUP(BF24,#REF!,2)+VLOOKUP(BG24,#REF!,3)+VLOOKUP(BH24,#REF!,4)+VLOOKUP(BI24,#REF!,5))</f>
        <v>#REF!</v>
      </c>
      <c r="BM24" s="134">
        <v>10</v>
      </c>
      <c r="BN24" s="35" t="e">
        <f>BK24*BL24/BJ24</f>
        <v>#REF!</v>
      </c>
      <c r="BO24" s="134">
        <v>10</v>
      </c>
      <c r="BP24" s="59">
        <f t="shared" si="3"/>
        <v>8</v>
      </c>
      <c r="BQ24" s="58" t="e">
        <f t="shared" si="9"/>
        <v>#REF!</v>
      </c>
      <c r="BR24" s="134">
        <v>10</v>
      </c>
      <c r="BS24" s="134">
        <v>7</v>
      </c>
      <c r="BT24" s="134">
        <v>5</v>
      </c>
      <c r="BU24" s="35">
        <f t="shared" si="5"/>
        <v>0</v>
      </c>
      <c r="BV24" s="58">
        <f t="shared" si="6"/>
        <v>22</v>
      </c>
      <c r="BW24" s="58" t="e">
        <f t="shared" si="7"/>
        <v>#REF!</v>
      </c>
      <c r="BX24" s="60" t="e">
        <f t="shared" si="8"/>
        <v>#REF!</v>
      </c>
      <c r="BZ24" s="115">
        <v>41.786346999999999</v>
      </c>
      <c r="CA24" s="115">
        <v>-70.005069000000006</v>
      </c>
      <c r="CB24" s="115"/>
      <c r="CC24" s="115"/>
      <c r="CE24" s="126">
        <v>0</v>
      </c>
      <c r="CF24" s="126">
        <v>0</v>
      </c>
      <c r="CG24" s="126">
        <v>0</v>
      </c>
      <c r="CH24" s="126">
        <v>0</v>
      </c>
    </row>
    <row r="25" spans="1:86" s="27" customFormat="1" ht="93.75" x14ac:dyDescent="0.25">
      <c r="A25" s="77" t="s">
        <v>649</v>
      </c>
      <c r="B25" s="56"/>
      <c r="C25" s="81"/>
      <c r="D25" s="103" t="s">
        <v>650</v>
      </c>
      <c r="E25" s="35"/>
      <c r="F25" s="77" t="s">
        <v>651</v>
      </c>
      <c r="G25" s="77"/>
      <c r="H25" s="35" t="s">
        <v>167</v>
      </c>
      <c r="I25" s="71" t="s">
        <v>628</v>
      </c>
      <c r="J25" s="38" t="s">
        <v>562</v>
      </c>
      <c r="K25" s="38" t="s">
        <v>562</v>
      </c>
      <c r="L25" s="38" t="s">
        <v>562</v>
      </c>
      <c r="M25" s="38" t="s">
        <v>562</v>
      </c>
      <c r="N25" s="38"/>
      <c r="O25" s="38"/>
      <c r="P25" s="38"/>
      <c r="Q25" s="35" t="s">
        <v>137</v>
      </c>
      <c r="R25" s="85" t="e">
        <f t="shared" si="0"/>
        <v>#REF!</v>
      </c>
      <c r="S25" s="36" t="e">
        <f t="shared" si="1"/>
        <v>#REF!</v>
      </c>
      <c r="T25" s="35"/>
      <c r="U25" s="35"/>
      <c r="V25" s="39"/>
      <c r="W25" s="74"/>
      <c r="X25" s="87" t="e">
        <f>ROUND(Y25*5280*(Z25*#REF!+AA25*#REF!+AB25*#REF!+AF25*#REF!+AO25*#REF!+AS25*#REF!+AT25*#REF!+AV25*#REF!)+(AC25*#REF!+AE25*#REF!+AI25*#REF!+AJ25*#REF!+AK25*#REF!+AL25*#REF!+AM25*#REF!+AN25*#REF!+AP25*#REF!+AR25*#REF!+AU25*#REF!+AW25*#REF!+AX25*#REF!+AY25*#REF!+AZ25*#REF!+BA25*#REF!)+(AG25*#REF!+AH25*#REF!+AQ25*#REF!),-2)</f>
        <v>#REF!</v>
      </c>
      <c r="Y25" s="35">
        <v>0.2</v>
      </c>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v>1</v>
      </c>
      <c r="AW25" s="126"/>
      <c r="AX25" s="126"/>
      <c r="AY25" s="126"/>
      <c r="AZ25" s="126"/>
      <c r="BA25" s="126"/>
      <c r="BB25" s="56"/>
      <c r="BC25" s="131" t="s">
        <v>629</v>
      </c>
      <c r="BD25" s="132">
        <v>40</v>
      </c>
      <c r="BE25" s="132">
        <v>5</v>
      </c>
      <c r="BF25" s="132">
        <v>3</v>
      </c>
      <c r="BG25" s="132">
        <v>2</v>
      </c>
      <c r="BH25" s="132">
        <v>1</v>
      </c>
      <c r="BI25" s="132">
        <v>2</v>
      </c>
      <c r="BJ25" s="132">
        <v>2</v>
      </c>
      <c r="BK25" s="132">
        <v>2</v>
      </c>
      <c r="BL25" s="35" t="e">
        <f>BJ25*(VLOOKUP(BF25,#REF!,2)+VLOOKUP(BG25,#REF!,3)+VLOOKUP(BH25,#REF!,4)+VLOOKUP(BI25,#REF!,5))</f>
        <v>#REF!</v>
      </c>
      <c r="BM25" s="134">
        <v>20</v>
      </c>
      <c r="BN25" s="35" t="e">
        <f>BK25*BL25/BJ25</f>
        <v>#REF!</v>
      </c>
      <c r="BO25" s="134">
        <v>20</v>
      </c>
      <c r="BP25" s="59">
        <f t="shared" si="3"/>
        <v>13</v>
      </c>
      <c r="BQ25" s="58" t="e">
        <f t="shared" si="9"/>
        <v>#REF!</v>
      </c>
      <c r="BR25" s="134">
        <v>10</v>
      </c>
      <c r="BS25" s="134">
        <v>7</v>
      </c>
      <c r="BT25" s="134">
        <v>5</v>
      </c>
      <c r="BU25" s="35">
        <f t="shared" si="5"/>
        <v>0</v>
      </c>
      <c r="BV25" s="58">
        <f t="shared" si="6"/>
        <v>22</v>
      </c>
      <c r="BW25" s="58" t="e">
        <f t="shared" si="7"/>
        <v>#REF!</v>
      </c>
      <c r="BX25" s="60" t="e">
        <f t="shared" si="8"/>
        <v>#REF!</v>
      </c>
      <c r="BZ25" s="115">
        <v>41.784252000000002</v>
      </c>
      <c r="CA25" s="115">
        <v>-70.003709999999998</v>
      </c>
      <c r="CB25" s="115"/>
      <c r="CC25" s="115"/>
      <c r="CE25" s="126">
        <v>0</v>
      </c>
      <c r="CF25" s="126">
        <v>0</v>
      </c>
      <c r="CG25" s="126">
        <v>0</v>
      </c>
      <c r="CH25" s="126">
        <v>0</v>
      </c>
    </row>
    <row r="26" spans="1:86" s="27" customFormat="1" ht="75" x14ac:dyDescent="0.25">
      <c r="A26" s="77" t="s">
        <v>652</v>
      </c>
      <c r="B26" s="56"/>
      <c r="C26" s="81"/>
      <c r="D26" s="103" t="s">
        <v>653</v>
      </c>
      <c r="E26" s="35"/>
      <c r="F26" s="103" t="s">
        <v>654</v>
      </c>
      <c r="G26" s="35"/>
      <c r="H26" s="35" t="s">
        <v>167</v>
      </c>
      <c r="I26" s="71" t="s">
        <v>655</v>
      </c>
      <c r="J26" s="38" t="s">
        <v>562</v>
      </c>
      <c r="K26" s="38" t="s">
        <v>562</v>
      </c>
      <c r="L26" s="38" t="s">
        <v>562</v>
      </c>
      <c r="M26" s="38" t="s">
        <v>562</v>
      </c>
      <c r="N26" s="38"/>
      <c r="O26" s="38"/>
      <c r="P26" s="38"/>
      <c r="Q26" s="35" t="s">
        <v>137</v>
      </c>
      <c r="R26" s="85" t="e">
        <f t="shared" si="0"/>
        <v>#REF!</v>
      </c>
      <c r="S26" s="36">
        <v>0</v>
      </c>
      <c r="T26" s="35"/>
      <c r="U26" s="35"/>
      <c r="V26" s="39"/>
      <c r="W26" s="74"/>
      <c r="X26" s="87" t="e">
        <f>ROUND(Y26*5280*(Z26*#REF!+AA26*#REF!+AB26*#REF!+AF26*#REF!+AO26*#REF!+AS26*#REF!+AT26*#REF!+AV26*#REF!)+(AC26*#REF!+AE26*#REF!+AI26*#REF!+AJ26*#REF!+AK26*#REF!+AL26*#REF!+AM26*#REF!+AN26*#REF!+AP26*#REF!+AR26*#REF!+AU26*#REF!+AW26*#REF!+AX26*#REF!+AY26*#REF!+AZ26*#REF!+BA26*#REF!)+(AG26*#REF!+AH26*#REF!+AQ26*#REF!),-2)</f>
        <v>#REF!</v>
      </c>
      <c r="Y26" s="35">
        <v>0.1</v>
      </c>
      <c r="Z26" s="126"/>
      <c r="AA26" s="126"/>
      <c r="AB26" s="126"/>
      <c r="AC26" s="126"/>
      <c r="AD26" s="126"/>
      <c r="AE26" s="126"/>
      <c r="AF26" s="126"/>
      <c r="AG26" s="126"/>
      <c r="AH26" s="126"/>
      <c r="AI26" s="126"/>
      <c r="AJ26" s="126"/>
      <c r="AK26" s="126">
        <v>1</v>
      </c>
      <c r="AL26" s="126"/>
      <c r="AM26" s="126"/>
      <c r="AN26" s="126"/>
      <c r="AO26" s="126"/>
      <c r="AP26" s="126"/>
      <c r="AQ26" s="126"/>
      <c r="AR26" s="126"/>
      <c r="AS26" s="126"/>
      <c r="AT26" s="126"/>
      <c r="AU26" s="126"/>
      <c r="AV26" s="126"/>
      <c r="AW26" s="126"/>
      <c r="AX26" s="126"/>
      <c r="AY26" s="126"/>
      <c r="AZ26" s="126"/>
      <c r="BA26" s="126"/>
      <c r="BB26" s="56"/>
      <c r="BC26" s="131" t="s">
        <v>656</v>
      </c>
      <c r="BD26" s="132">
        <v>40</v>
      </c>
      <c r="BE26" s="132">
        <v>0</v>
      </c>
      <c r="BF26" s="132">
        <v>3</v>
      </c>
      <c r="BG26" s="132">
        <v>2</v>
      </c>
      <c r="BH26" s="132">
        <v>1</v>
      </c>
      <c r="BI26" s="132">
        <v>2</v>
      </c>
      <c r="BJ26" s="57"/>
      <c r="BK26" s="57"/>
      <c r="BL26" s="35" t="e">
        <f>BJ26*(VLOOKUP(BF26,#REF!,2)+VLOOKUP(BG26,#REF!,3)+VLOOKUP(BH26,#REF!,4)+VLOOKUP(BI26,#REF!,5))</f>
        <v>#REF!</v>
      </c>
      <c r="BM26" s="35"/>
      <c r="BN26" s="35"/>
      <c r="BO26" s="35"/>
      <c r="BP26" s="59">
        <f t="shared" si="3"/>
        <v>8</v>
      </c>
      <c r="BQ26" s="58" t="e">
        <f t="shared" si="9"/>
        <v>#REF!</v>
      </c>
      <c r="BR26" s="134">
        <v>10</v>
      </c>
      <c r="BS26" s="134">
        <v>7</v>
      </c>
      <c r="BT26" s="134">
        <v>10</v>
      </c>
      <c r="BU26" s="35">
        <f t="shared" si="5"/>
        <v>0</v>
      </c>
      <c r="BV26" s="58">
        <f t="shared" si="6"/>
        <v>27</v>
      </c>
      <c r="BW26" s="58" t="e">
        <f t="shared" si="7"/>
        <v>#REF!</v>
      </c>
      <c r="BX26" s="60" t="e">
        <f t="shared" si="8"/>
        <v>#REF!</v>
      </c>
      <c r="BZ26" s="115">
        <v>41.784455999999999</v>
      </c>
      <c r="CA26" s="115">
        <v>-70.002309999999994</v>
      </c>
      <c r="CB26" s="115"/>
      <c r="CC26" s="115"/>
      <c r="CE26" s="126">
        <v>0</v>
      </c>
      <c r="CF26" s="126">
        <v>0</v>
      </c>
      <c r="CG26" s="126">
        <v>0</v>
      </c>
      <c r="CH26" s="126">
        <v>0</v>
      </c>
    </row>
    <row r="27" spans="1:86" s="27" customFormat="1" ht="75" x14ac:dyDescent="0.25">
      <c r="A27" s="77" t="s">
        <v>657</v>
      </c>
      <c r="B27" s="56"/>
      <c r="C27" s="81"/>
      <c r="D27" s="103" t="s">
        <v>658</v>
      </c>
      <c r="E27" s="103" t="s">
        <v>659</v>
      </c>
      <c r="F27" s="103" t="s">
        <v>660</v>
      </c>
      <c r="G27" s="103" t="s">
        <v>593</v>
      </c>
      <c r="H27" s="35" t="s">
        <v>167</v>
      </c>
      <c r="I27" s="71" t="s">
        <v>588</v>
      </c>
      <c r="J27" s="38" t="s">
        <v>562</v>
      </c>
      <c r="K27" s="38" t="s">
        <v>562</v>
      </c>
      <c r="L27" s="38" t="s">
        <v>562</v>
      </c>
      <c r="M27" s="38"/>
      <c r="N27" s="38"/>
      <c r="O27" s="38"/>
      <c r="P27" s="38"/>
      <c r="Q27" s="35" t="s">
        <v>137</v>
      </c>
      <c r="R27" s="85" t="e">
        <f t="shared" si="0"/>
        <v>#REF!</v>
      </c>
      <c r="S27" s="36" t="e">
        <f t="shared" ref="S27:S34" si="10">IF(R27&gt;400000,400000,R27)</f>
        <v>#REF!</v>
      </c>
      <c r="T27" s="35"/>
      <c r="U27" s="35"/>
      <c r="V27" s="39"/>
      <c r="W27" s="74"/>
      <c r="X27" s="87" t="e">
        <f>ROUND(Y27*5280*(Z27*#REF!+AA27*#REF!+AB27*#REF!+AF27*#REF!+AO27*#REF!+AS27*#REF!+AT27*#REF!+AV27*#REF!)+(AC27*#REF!+AE27*#REF!+AI27*#REF!+AJ27*#REF!+AK27*#REF!+AL27*#REF!+AM27*#REF!+AN27*#REF!+AP27*#REF!+AR27*#REF!+AU27*#REF!+AW27*#REF!+AX27*#REF!+AY27*#REF!+AZ27*#REF!+BA27*#REF!)+(AG27*#REF!+AH27*#REF!+AQ27*#REF!),-2)</f>
        <v>#REF!</v>
      </c>
      <c r="Y27" s="35">
        <v>0.2</v>
      </c>
      <c r="Z27" s="126"/>
      <c r="AA27" s="126"/>
      <c r="AB27" s="126"/>
      <c r="AC27" s="126">
        <v>4</v>
      </c>
      <c r="AD27" s="126">
        <v>4</v>
      </c>
      <c r="AE27" s="126"/>
      <c r="AF27" s="126">
        <v>1</v>
      </c>
      <c r="AG27" s="126"/>
      <c r="AH27" s="126"/>
      <c r="AI27" s="126">
        <v>2</v>
      </c>
      <c r="AJ27" s="126"/>
      <c r="AK27" s="126"/>
      <c r="AL27" s="126"/>
      <c r="AM27" s="126"/>
      <c r="AN27" s="126"/>
      <c r="AO27" s="126"/>
      <c r="AP27" s="126"/>
      <c r="AQ27" s="126"/>
      <c r="AR27" s="126"/>
      <c r="AS27" s="126"/>
      <c r="AT27" s="126"/>
      <c r="AU27" s="126"/>
      <c r="AV27" s="126"/>
      <c r="AW27" s="126"/>
      <c r="AX27" s="126"/>
      <c r="AY27" s="126"/>
      <c r="AZ27" s="126"/>
      <c r="BA27" s="126"/>
      <c r="BB27" s="56"/>
      <c r="BC27" s="131" t="s">
        <v>589</v>
      </c>
      <c r="BD27" s="132">
        <v>80</v>
      </c>
      <c r="BE27" s="132">
        <v>0</v>
      </c>
      <c r="BF27" s="132">
        <v>3</v>
      </c>
      <c r="BG27" s="132">
        <v>1</v>
      </c>
      <c r="BH27" s="132">
        <v>1</v>
      </c>
      <c r="BI27" s="132">
        <v>2</v>
      </c>
      <c r="BJ27" s="132">
        <v>0.9</v>
      </c>
      <c r="BK27" s="132">
        <v>0.7</v>
      </c>
      <c r="BL27" s="35" t="e">
        <f>BJ27*(VLOOKUP(BF27,#REF!,2)+VLOOKUP(BG27,#REF!,3)+VLOOKUP(BH27,#REF!,4)+VLOOKUP(BI27,#REF!,5))</f>
        <v>#REF!</v>
      </c>
      <c r="BM27" s="134">
        <v>9</v>
      </c>
      <c r="BN27" s="35" t="e">
        <f t="shared" ref="BN27:BN32" si="11">BK27*BL27/BJ27</f>
        <v>#REF!</v>
      </c>
      <c r="BO27" s="134">
        <v>7</v>
      </c>
      <c r="BP27" s="59">
        <f t="shared" si="3"/>
        <v>16</v>
      </c>
      <c r="BQ27" s="58" t="e">
        <f t="shared" si="9"/>
        <v>#REF!</v>
      </c>
      <c r="BR27" s="134">
        <v>2</v>
      </c>
      <c r="BS27" s="134">
        <v>7</v>
      </c>
      <c r="BT27" s="134">
        <v>5</v>
      </c>
      <c r="BU27" s="35">
        <f t="shared" si="5"/>
        <v>0</v>
      </c>
      <c r="BV27" s="58">
        <f t="shared" si="6"/>
        <v>14</v>
      </c>
      <c r="BW27" s="58" t="e">
        <f t="shared" si="7"/>
        <v>#REF!</v>
      </c>
      <c r="BX27" s="60" t="e">
        <f t="shared" si="8"/>
        <v>#REF!</v>
      </c>
      <c r="BZ27" s="115">
        <v>41.788074999999999</v>
      </c>
      <c r="CA27" s="115">
        <v>-69.987961999999996</v>
      </c>
      <c r="CB27" s="115">
        <v>41.784106999999999</v>
      </c>
      <c r="CC27" s="115">
        <v>-69.984252999999995</v>
      </c>
      <c r="CE27" s="126">
        <v>0</v>
      </c>
      <c r="CF27" s="126">
        <v>0</v>
      </c>
      <c r="CG27" s="126">
        <v>0</v>
      </c>
      <c r="CH27" s="126">
        <v>0</v>
      </c>
    </row>
    <row r="28" spans="1:86" s="27" customFormat="1" ht="75" x14ac:dyDescent="0.25">
      <c r="A28" s="77" t="s">
        <v>661</v>
      </c>
      <c r="B28" s="56"/>
      <c r="C28" s="81"/>
      <c r="D28" s="103" t="s">
        <v>662</v>
      </c>
      <c r="E28" s="35" t="s">
        <v>663</v>
      </c>
      <c r="F28" s="103" t="s">
        <v>664</v>
      </c>
      <c r="G28" s="118"/>
      <c r="H28" s="35" t="s">
        <v>605</v>
      </c>
      <c r="I28" s="119" t="s">
        <v>588</v>
      </c>
      <c r="J28" s="38" t="s">
        <v>562</v>
      </c>
      <c r="K28" s="38"/>
      <c r="L28" s="38"/>
      <c r="M28" s="38"/>
      <c r="N28" s="38"/>
      <c r="O28" s="38"/>
      <c r="P28" s="38"/>
      <c r="Q28" s="35" t="s">
        <v>137</v>
      </c>
      <c r="R28" s="85" t="e">
        <f t="shared" si="0"/>
        <v>#REF!</v>
      </c>
      <c r="S28" s="36" t="e">
        <f t="shared" si="10"/>
        <v>#REF!</v>
      </c>
      <c r="T28" s="35"/>
      <c r="U28" s="35"/>
      <c r="V28" s="39"/>
      <c r="W28" s="74"/>
      <c r="X28" s="87" t="e">
        <f>ROUND(Y28*5280*(Z28*#REF!+AA28*#REF!+AB28*#REF!+AF28*#REF!+AO28*#REF!+AS28*#REF!+AT28*#REF!+AV28*#REF!)+(AC28*#REF!+AE28*#REF!+AI28*#REF!+AJ28*#REF!+AK28*#REF!+AL28*#REF!+AM28*#REF!+AN28*#REF!+AP28*#REF!+AR28*#REF!+AU28*#REF!+AW28*#REF!+AX28*#REF!+AY28*#REF!+AZ28*#REF!+BA28*#REF!)+(AG28*#REF!+AH28*#REF!+AQ28*#REF!),-2)</f>
        <v>#REF!</v>
      </c>
      <c r="Y28" s="35">
        <v>0.2</v>
      </c>
      <c r="Z28" s="126"/>
      <c r="AA28" s="126"/>
      <c r="AB28" s="126"/>
      <c r="AC28" s="126">
        <v>8</v>
      </c>
      <c r="AD28" s="126">
        <v>8</v>
      </c>
      <c r="AE28" s="126"/>
      <c r="AF28" s="126">
        <v>0.5</v>
      </c>
      <c r="AG28" s="126"/>
      <c r="AH28" s="126"/>
      <c r="AI28" s="126">
        <v>4</v>
      </c>
      <c r="AJ28" s="126"/>
      <c r="AK28" s="126"/>
      <c r="AL28" s="126"/>
      <c r="AM28" s="126"/>
      <c r="AN28" s="126"/>
      <c r="AO28" s="126"/>
      <c r="AP28" s="126"/>
      <c r="AQ28" s="126"/>
      <c r="AR28" s="126"/>
      <c r="AS28" s="126"/>
      <c r="AT28" s="126"/>
      <c r="AU28" s="126"/>
      <c r="AV28" s="126"/>
      <c r="AW28" s="126"/>
      <c r="AX28" s="126"/>
      <c r="AY28" s="126"/>
      <c r="AZ28" s="126"/>
      <c r="BA28" s="126"/>
      <c r="BB28" s="56"/>
      <c r="BC28" s="131" t="s">
        <v>583</v>
      </c>
      <c r="BD28" s="132">
        <v>50</v>
      </c>
      <c r="BE28" s="132">
        <v>0</v>
      </c>
      <c r="BF28" s="132">
        <v>3</v>
      </c>
      <c r="BG28" s="132">
        <v>3</v>
      </c>
      <c r="BH28" s="132">
        <v>2</v>
      </c>
      <c r="BI28" s="132">
        <v>2</v>
      </c>
      <c r="BJ28" s="132">
        <v>1</v>
      </c>
      <c r="BK28" s="132">
        <v>1</v>
      </c>
      <c r="BL28" s="35" t="e">
        <f>BJ28*(VLOOKUP(BF28,#REF!,2)+VLOOKUP(BG28,#REF!,3)+VLOOKUP(BH28,#REF!,4)+VLOOKUP(BI28,#REF!,5))</f>
        <v>#REF!</v>
      </c>
      <c r="BM28" s="134">
        <v>10</v>
      </c>
      <c r="BN28" s="35" t="e">
        <f t="shared" si="11"/>
        <v>#REF!</v>
      </c>
      <c r="BO28" s="134">
        <v>10</v>
      </c>
      <c r="BP28" s="59">
        <f t="shared" si="3"/>
        <v>10</v>
      </c>
      <c r="BQ28" s="58" t="e">
        <f t="shared" si="9"/>
        <v>#REF!</v>
      </c>
      <c r="BR28" s="134">
        <v>2</v>
      </c>
      <c r="BS28" s="134">
        <v>5</v>
      </c>
      <c r="BT28" s="134">
        <v>3</v>
      </c>
      <c r="BU28" s="35">
        <f t="shared" si="5"/>
        <v>-1</v>
      </c>
      <c r="BV28" s="58">
        <f t="shared" si="6"/>
        <v>9</v>
      </c>
      <c r="BW28" s="58" t="e">
        <f t="shared" si="7"/>
        <v>#REF!</v>
      </c>
      <c r="BX28" s="60" t="e">
        <f t="shared" si="8"/>
        <v>#REF!</v>
      </c>
      <c r="BZ28" s="115">
        <v>41.783704999999998</v>
      </c>
      <c r="CA28" s="115">
        <v>-69.976236</v>
      </c>
      <c r="CB28" s="115"/>
      <c r="CC28" s="115"/>
      <c r="CE28" s="126">
        <v>0</v>
      </c>
      <c r="CF28" s="126">
        <v>1</v>
      </c>
      <c r="CG28" s="126">
        <v>0</v>
      </c>
      <c r="CH28" s="126">
        <v>0</v>
      </c>
    </row>
    <row r="29" spans="1:86" s="27" customFormat="1" ht="75" x14ac:dyDescent="0.25">
      <c r="A29" s="77" t="s">
        <v>665</v>
      </c>
      <c r="B29" s="56"/>
      <c r="C29" s="81"/>
      <c r="D29" s="103" t="s">
        <v>666</v>
      </c>
      <c r="E29" s="35" t="s">
        <v>667</v>
      </c>
      <c r="F29" s="103" t="s">
        <v>668</v>
      </c>
      <c r="G29" s="76"/>
      <c r="H29" s="35" t="s">
        <v>167</v>
      </c>
      <c r="I29" s="119" t="s">
        <v>588</v>
      </c>
      <c r="J29" s="38" t="s">
        <v>562</v>
      </c>
      <c r="K29" s="38"/>
      <c r="L29" s="38"/>
      <c r="M29" s="38"/>
      <c r="N29" s="38"/>
      <c r="O29" s="38"/>
      <c r="P29" s="38"/>
      <c r="Q29" s="35" t="s">
        <v>137</v>
      </c>
      <c r="R29" s="85" t="e">
        <f t="shared" si="0"/>
        <v>#REF!</v>
      </c>
      <c r="S29" s="36" t="e">
        <f t="shared" si="10"/>
        <v>#REF!</v>
      </c>
      <c r="T29" s="35"/>
      <c r="U29" s="35"/>
      <c r="V29" s="39"/>
      <c r="W29" s="74"/>
      <c r="X29" s="87" t="e">
        <f>ROUND(Y29*5280*(Z29*#REF!+AA29*#REF!+AB29*#REF!+AF29*#REF!+AO29*#REF!+AS29*#REF!+AT29*#REF!+AV29*#REF!)+(AC29*#REF!+AE29*#REF!+AI29*#REF!+AJ29*#REF!+AK29*#REF!+AL29*#REF!+AM29*#REF!+AN29*#REF!+AP29*#REF!+AR29*#REF!+AU29*#REF!+AW29*#REF!+AX29*#REF!+AY29*#REF!+AZ29*#REF!+BA29*#REF!)+(AG29*#REF!+AH29*#REF!+AQ29*#REF!),-2)</f>
        <v>#REF!</v>
      </c>
      <c r="Y29" s="35">
        <v>0.2</v>
      </c>
      <c r="Z29" s="126"/>
      <c r="AA29" s="126"/>
      <c r="AB29" s="126"/>
      <c r="AC29" s="126">
        <v>8</v>
      </c>
      <c r="AD29" s="126">
        <v>8</v>
      </c>
      <c r="AE29" s="126"/>
      <c r="AF29" s="126">
        <v>0.5</v>
      </c>
      <c r="AG29" s="126"/>
      <c r="AH29" s="126"/>
      <c r="AI29" s="126">
        <v>4</v>
      </c>
      <c r="AJ29" s="126"/>
      <c r="AK29" s="126"/>
      <c r="AL29" s="126"/>
      <c r="AM29" s="126"/>
      <c r="AN29" s="126"/>
      <c r="AO29" s="126"/>
      <c r="AP29" s="126"/>
      <c r="AQ29" s="126"/>
      <c r="AR29" s="126"/>
      <c r="AS29" s="126"/>
      <c r="AT29" s="126"/>
      <c r="AU29" s="126"/>
      <c r="AV29" s="126"/>
      <c r="AW29" s="126"/>
      <c r="AX29" s="126"/>
      <c r="AY29" s="126"/>
      <c r="AZ29" s="126"/>
      <c r="BA29" s="126"/>
      <c r="BB29" s="56"/>
      <c r="BC29" s="131" t="s">
        <v>583</v>
      </c>
      <c r="BD29" s="132">
        <v>50</v>
      </c>
      <c r="BE29" s="132">
        <v>0</v>
      </c>
      <c r="BF29" s="132">
        <v>2</v>
      </c>
      <c r="BG29" s="132">
        <v>3</v>
      </c>
      <c r="BH29" s="132">
        <v>1</v>
      </c>
      <c r="BI29" s="132">
        <v>2</v>
      </c>
      <c r="BJ29" s="132">
        <v>1</v>
      </c>
      <c r="BK29" s="132">
        <v>1</v>
      </c>
      <c r="BL29" s="35" t="e">
        <f>BJ29*(VLOOKUP(BF29,#REF!,2)+VLOOKUP(BG29,#REF!,3)+VLOOKUP(BH29,#REF!,4)+VLOOKUP(BI29,#REF!,5))</f>
        <v>#REF!</v>
      </c>
      <c r="BM29" s="134">
        <v>10</v>
      </c>
      <c r="BN29" s="35" t="e">
        <f t="shared" si="11"/>
        <v>#REF!</v>
      </c>
      <c r="BO29" s="134">
        <v>10</v>
      </c>
      <c r="BP29" s="59">
        <f t="shared" si="3"/>
        <v>10</v>
      </c>
      <c r="BQ29" s="58" t="e">
        <f t="shared" si="9"/>
        <v>#REF!</v>
      </c>
      <c r="BR29" s="134">
        <v>2</v>
      </c>
      <c r="BS29" s="134">
        <v>5</v>
      </c>
      <c r="BT29" s="134">
        <v>3</v>
      </c>
      <c r="BU29" s="35">
        <f t="shared" si="5"/>
        <v>0</v>
      </c>
      <c r="BV29" s="58">
        <f t="shared" si="6"/>
        <v>10</v>
      </c>
      <c r="BW29" s="58" t="e">
        <f t="shared" si="7"/>
        <v>#REF!</v>
      </c>
      <c r="BX29" s="60" t="e">
        <f t="shared" si="8"/>
        <v>#REF!</v>
      </c>
      <c r="BZ29" s="115">
        <v>41.777259000000001</v>
      </c>
      <c r="CA29" s="115">
        <v>-69.986098999999996</v>
      </c>
      <c r="CB29" s="115"/>
      <c r="CC29" s="115"/>
      <c r="CE29" s="126">
        <v>0</v>
      </c>
      <c r="CF29" s="126">
        <v>0</v>
      </c>
      <c r="CG29" s="126">
        <v>0</v>
      </c>
      <c r="CH29" s="126">
        <v>0</v>
      </c>
    </row>
    <row r="30" spans="1:86" s="27" customFormat="1" ht="75" x14ac:dyDescent="0.25">
      <c r="A30" s="77" t="s">
        <v>669</v>
      </c>
      <c r="B30" s="56"/>
      <c r="C30" s="81"/>
      <c r="D30" s="103" t="s">
        <v>670</v>
      </c>
      <c r="E30" s="35" t="s">
        <v>671</v>
      </c>
      <c r="F30" s="103" t="s">
        <v>672</v>
      </c>
      <c r="G30" s="35"/>
      <c r="H30" s="35" t="s">
        <v>167</v>
      </c>
      <c r="I30" s="119" t="s">
        <v>588</v>
      </c>
      <c r="J30" s="38" t="s">
        <v>562</v>
      </c>
      <c r="K30" s="38"/>
      <c r="L30" s="38"/>
      <c r="M30" s="38"/>
      <c r="N30" s="38"/>
      <c r="O30" s="38"/>
      <c r="P30" s="38"/>
      <c r="Q30" s="35" t="s">
        <v>137</v>
      </c>
      <c r="R30" s="85" t="e">
        <f t="shared" si="0"/>
        <v>#REF!</v>
      </c>
      <c r="S30" s="36" t="e">
        <f t="shared" si="10"/>
        <v>#REF!</v>
      </c>
      <c r="T30" s="35"/>
      <c r="U30" s="35"/>
      <c r="V30" s="39"/>
      <c r="W30" s="74"/>
      <c r="X30" s="87" t="e">
        <f>ROUND(Y30*5280*(Z30*#REF!+AA30*#REF!+AB30*#REF!+AF30*#REF!+AO30*#REF!+AS30*#REF!+AT30*#REF!+AV30*#REF!)+(AC30*#REF!+AE30*#REF!+AI30*#REF!+AJ30*#REF!+AK30*#REF!+AL30*#REF!+AM30*#REF!+AN30*#REF!+AP30*#REF!+AR30*#REF!+AU30*#REF!+AW30*#REF!+AX30*#REF!+AY30*#REF!+AZ30*#REF!+BA30*#REF!)+(AG30*#REF!+AH30*#REF!+AQ30*#REF!),-2)</f>
        <v>#REF!</v>
      </c>
      <c r="Y30" s="35">
        <v>0.2</v>
      </c>
      <c r="Z30" s="126"/>
      <c r="AA30" s="126"/>
      <c r="AB30" s="126"/>
      <c r="AC30" s="126">
        <v>8</v>
      </c>
      <c r="AD30" s="126">
        <v>8</v>
      </c>
      <c r="AE30" s="126"/>
      <c r="AF30" s="126">
        <v>0.5</v>
      </c>
      <c r="AG30" s="126"/>
      <c r="AH30" s="126"/>
      <c r="AI30" s="126">
        <v>4</v>
      </c>
      <c r="AJ30" s="126"/>
      <c r="AK30" s="126"/>
      <c r="AL30" s="126"/>
      <c r="AM30" s="126"/>
      <c r="AN30" s="126"/>
      <c r="AO30" s="126"/>
      <c r="AP30" s="126"/>
      <c r="AQ30" s="126"/>
      <c r="AR30" s="126"/>
      <c r="AS30" s="126"/>
      <c r="AT30" s="126"/>
      <c r="AU30" s="126"/>
      <c r="AV30" s="126"/>
      <c r="AW30" s="126"/>
      <c r="AX30" s="126"/>
      <c r="AY30" s="126"/>
      <c r="AZ30" s="126"/>
      <c r="BA30" s="126"/>
      <c r="BB30" s="56"/>
      <c r="BC30" s="131" t="s">
        <v>583</v>
      </c>
      <c r="BD30" s="132">
        <v>20</v>
      </c>
      <c r="BE30" s="132">
        <v>0</v>
      </c>
      <c r="BF30" s="132">
        <v>2</v>
      </c>
      <c r="BG30" s="132">
        <v>3</v>
      </c>
      <c r="BH30" s="132">
        <v>1</v>
      </c>
      <c r="BI30" s="132">
        <v>2</v>
      </c>
      <c r="BJ30" s="132">
        <v>1</v>
      </c>
      <c r="BK30" s="132">
        <v>1</v>
      </c>
      <c r="BL30" s="35" t="e">
        <f>BJ30*(VLOOKUP(BF30,#REF!,2)+VLOOKUP(BG30,#REF!,3)+VLOOKUP(BH30,#REF!,4)+VLOOKUP(BI30,#REF!,5))</f>
        <v>#REF!</v>
      </c>
      <c r="BM30" s="134">
        <v>10</v>
      </c>
      <c r="BN30" s="35" t="e">
        <f t="shared" si="11"/>
        <v>#REF!</v>
      </c>
      <c r="BO30" s="134">
        <v>10</v>
      </c>
      <c r="BP30" s="59">
        <f t="shared" si="3"/>
        <v>4</v>
      </c>
      <c r="BQ30" s="58" t="e">
        <f t="shared" si="9"/>
        <v>#REF!</v>
      </c>
      <c r="BR30" s="134">
        <v>2</v>
      </c>
      <c r="BS30" s="134">
        <v>5</v>
      </c>
      <c r="BT30" s="134">
        <v>3</v>
      </c>
      <c r="BU30" s="35">
        <f t="shared" si="5"/>
        <v>-1</v>
      </c>
      <c r="BV30" s="58">
        <f t="shared" si="6"/>
        <v>9</v>
      </c>
      <c r="BW30" s="58" t="e">
        <f t="shared" si="7"/>
        <v>#REF!</v>
      </c>
      <c r="BX30" s="60" t="e">
        <f t="shared" si="8"/>
        <v>#REF!</v>
      </c>
      <c r="BZ30" s="115">
        <v>41.765169999999998</v>
      </c>
      <c r="CA30" s="115">
        <v>-69.985816</v>
      </c>
      <c r="CB30" s="115"/>
      <c r="CC30" s="115"/>
      <c r="CE30" s="126">
        <v>0</v>
      </c>
      <c r="CF30" s="126">
        <v>0</v>
      </c>
      <c r="CG30" s="126">
        <v>1</v>
      </c>
      <c r="CH30" s="126">
        <v>0</v>
      </c>
    </row>
    <row r="31" spans="1:86" s="27" customFormat="1" ht="75" x14ac:dyDescent="0.25">
      <c r="A31" s="77" t="s">
        <v>673</v>
      </c>
      <c r="B31" s="56"/>
      <c r="C31" s="81"/>
      <c r="D31" s="103" t="s">
        <v>674</v>
      </c>
      <c r="E31" s="35" t="s">
        <v>675</v>
      </c>
      <c r="F31" s="103" t="s">
        <v>676</v>
      </c>
      <c r="G31" s="35"/>
      <c r="H31" s="35" t="s">
        <v>167</v>
      </c>
      <c r="I31" s="119" t="s">
        <v>677</v>
      </c>
      <c r="J31" s="38" t="s">
        <v>562</v>
      </c>
      <c r="K31" s="38"/>
      <c r="L31" s="38"/>
      <c r="M31" s="38"/>
      <c r="N31" s="38"/>
      <c r="O31" s="38"/>
      <c r="P31" s="38"/>
      <c r="Q31" s="35" t="s">
        <v>137</v>
      </c>
      <c r="R31" s="85" t="e">
        <f t="shared" si="0"/>
        <v>#REF!</v>
      </c>
      <c r="S31" s="36" t="e">
        <f t="shared" si="10"/>
        <v>#REF!</v>
      </c>
      <c r="T31" s="35"/>
      <c r="U31" s="35"/>
      <c r="V31" s="39"/>
      <c r="W31" s="74"/>
      <c r="X31" s="87" t="e">
        <f>ROUND(Y31*5280*(Z31*#REF!+AA31*#REF!+AB31*#REF!+AF31*#REF!+AO31*#REF!+AS31*#REF!+AT31*#REF!+AV31*#REF!)+(AC31*#REF!+AE31*#REF!+AI31*#REF!+AJ31*#REF!+AK31*#REF!+AL31*#REF!+AM31*#REF!+AN31*#REF!+AP31*#REF!+AR31*#REF!+AU31*#REF!+AW31*#REF!+AX31*#REF!+AY31*#REF!+AZ31*#REF!+BA31*#REF!)+(AG31*#REF!+AH31*#REF!+AQ31*#REF!),-2)</f>
        <v>#REF!</v>
      </c>
      <c r="Y31" s="35">
        <v>0.2</v>
      </c>
      <c r="Z31" s="126"/>
      <c r="AA31" s="126"/>
      <c r="AB31" s="126"/>
      <c r="AC31" s="126">
        <v>8</v>
      </c>
      <c r="AD31" s="126">
        <v>8</v>
      </c>
      <c r="AE31" s="126"/>
      <c r="AF31" s="126">
        <v>0.5</v>
      </c>
      <c r="AG31" s="126"/>
      <c r="AH31" s="126"/>
      <c r="AI31" s="126">
        <v>4</v>
      </c>
      <c r="AJ31" s="126"/>
      <c r="AK31" s="126"/>
      <c r="AL31" s="126"/>
      <c r="AM31" s="126"/>
      <c r="AN31" s="126"/>
      <c r="AO31" s="126"/>
      <c r="AP31" s="126"/>
      <c r="AQ31" s="126"/>
      <c r="AR31" s="126"/>
      <c r="AS31" s="126"/>
      <c r="AT31" s="126"/>
      <c r="AU31" s="126">
        <v>1</v>
      </c>
      <c r="AV31" s="126"/>
      <c r="AW31" s="126"/>
      <c r="AX31" s="126"/>
      <c r="AY31" s="126"/>
      <c r="AZ31" s="126"/>
      <c r="BA31" s="126"/>
      <c r="BB31" s="56"/>
      <c r="BC31" s="131" t="s">
        <v>583</v>
      </c>
      <c r="BD31" s="132">
        <v>20</v>
      </c>
      <c r="BE31" s="132">
        <v>5</v>
      </c>
      <c r="BF31" s="132">
        <v>2</v>
      </c>
      <c r="BG31" s="132">
        <v>3</v>
      </c>
      <c r="BH31" s="132">
        <v>1</v>
      </c>
      <c r="BI31" s="132">
        <v>2</v>
      </c>
      <c r="BJ31" s="132">
        <v>1</v>
      </c>
      <c r="BK31" s="132">
        <v>1</v>
      </c>
      <c r="BL31" s="35" t="e">
        <f>BJ31*(VLOOKUP(BF31,#REF!,2)+VLOOKUP(BG31,#REF!,3)+VLOOKUP(BH31,#REF!,4)+VLOOKUP(BI31,#REF!,5))</f>
        <v>#REF!</v>
      </c>
      <c r="BM31" s="134">
        <v>10</v>
      </c>
      <c r="BN31" s="35" t="e">
        <f t="shared" si="11"/>
        <v>#REF!</v>
      </c>
      <c r="BO31" s="134">
        <v>10</v>
      </c>
      <c r="BP31" s="59">
        <f t="shared" si="3"/>
        <v>9</v>
      </c>
      <c r="BQ31" s="58" t="e">
        <f t="shared" si="9"/>
        <v>#REF!</v>
      </c>
      <c r="BR31" s="134">
        <v>0</v>
      </c>
      <c r="BS31" s="134">
        <v>10</v>
      </c>
      <c r="BT31" s="134">
        <v>10</v>
      </c>
      <c r="BU31" s="35">
        <f t="shared" si="5"/>
        <v>0</v>
      </c>
      <c r="BV31" s="58">
        <f t="shared" si="6"/>
        <v>20</v>
      </c>
      <c r="BW31" s="58" t="e">
        <f t="shared" si="7"/>
        <v>#REF!</v>
      </c>
      <c r="BX31" s="60" t="e">
        <f t="shared" si="8"/>
        <v>#REF!</v>
      </c>
      <c r="BZ31" s="115">
        <v>41.751572000000003</v>
      </c>
      <c r="CA31" s="115">
        <v>-69.990896000000006</v>
      </c>
      <c r="CB31" s="115"/>
      <c r="CC31" s="115"/>
      <c r="CE31" s="126">
        <v>0</v>
      </c>
      <c r="CF31" s="126">
        <v>0</v>
      </c>
      <c r="CG31" s="126">
        <v>0</v>
      </c>
      <c r="CH31" s="126">
        <v>0</v>
      </c>
    </row>
    <row r="32" spans="1:86" s="27" customFormat="1" ht="37.5" x14ac:dyDescent="0.25">
      <c r="A32" s="77" t="s">
        <v>678</v>
      </c>
      <c r="B32" s="56"/>
      <c r="C32" s="81"/>
      <c r="D32" s="103" t="s">
        <v>679</v>
      </c>
      <c r="E32" s="35" t="s">
        <v>600</v>
      </c>
      <c r="F32" s="35"/>
      <c r="G32" s="35"/>
      <c r="H32" s="35" t="s">
        <v>167</v>
      </c>
      <c r="I32" s="71" t="s">
        <v>680</v>
      </c>
      <c r="J32" s="38"/>
      <c r="K32" s="38"/>
      <c r="L32" s="38"/>
      <c r="M32" s="38"/>
      <c r="N32" s="38"/>
      <c r="O32" s="38"/>
      <c r="P32" s="38"/>
      <c r="Q32" s="35" t="s">
        <v>137</v>
      </c>
      <c r="R32" s="85" t="e">
        <f t="shared" si="0"/>
        <v>#REF!</v>
      </c>
      <c r="S32" s="36" t="e">
        <f t="shared" si="10"/>
        <v>#REF!</v>
      </c>
      <c r="T32" s="35"/>
      <c r="U32" s="35"/>
      <c r="V32" s="39"/>
      <c r="W32" s="74"/>
      <c r="X32" s="87" t="e">
        <f>ROUND(Y32*5280*(Z32*#REF!+AA32*#REF!+AB32*#REF!+AF32*#REF!+AO32*#REF!+AS32*#REF!+AT32*#REF!+AV32*#REF!)+(AC32*#REF!+AE32*#REF!+AI32*#REF!+AJ32*#REF!+AK32*#REF!+AL32*#REF!+AM32*#REF!+AN32*#REF!+AP32*#REF!+AR32*#REF!+AU32*#REF!+AW32*#REF!+AX32*#REF!+AY32*#REF!+AZ32*#REF!+BA32*#REF!)+(AG32*#REF!+AH32*#REF!+AQ32*#REF!),-2)</f>
        <v>#REF!</v>
      </c>
      <c r="Y32" s="35"/>
      <c r="Z32" s="126"/>
      <c r="AA32" s="126"/>
      <c r="AB32" s="126"/>
      <c r="AC32" s="126"/>
      <c r="AD32" s="126"/>
      <c r="AE32" s="126"/>
      <c r="AF32" s="126"/>
      <c r="AG32" s="126"/>
      <c r="AH32" s="126"/>
      <c r="AI32" s="126"/>
      <c r="AJ32" s="126"/>
      <c r="AK32" s="126"/>
      <c r="AL32" s="126"/>
      <c r="AM32" s="126"/>
      <c r="AN32" s="126">
        <v>3</v>
      </c>
      <c r="AO32" s="126"/>
      <c r="AP32" s="126"/>
      <c r="AQ32" s="126"/>
      <c r="AR32" s="126"/>
      <c r="AS32" s="126"/>
      <c r="AT32" s="126"/>
      <c r="AU32" s="126"/>
      <c r="AV32" s="126"/>
      <c r="AW32" s="126"/>
      <c r="AX32" s="126"/>
      <c r="AY32" s="126"/>
      <c r="AZ32" s="126"/>
      <c r="BA32" s="126"/>
      <c r="BB32" s="56"/>
      <c r="BC32" s="131" t="s">
        <v>577</v>
      </c>
      <c r="BD32" s="132">
        <v>100</v>
      </c>
      <c r="BE32" s="132">
        <v>0</v>
      </c>
      <c r="BF32" s="132">
        <v>3</v>
      </c>
      <c r="BG32" s="132">
        <v>1</v>
      </c>
      <c r="BH32" s="132">
        <v>2</v>
      </c>
      <c r="BI32" s="132">
        <v>2</v>
      </c>
      <c r="BJ32" s="132">
        <v>0.4</v>
      </c>
      <c r="BK32" s="132">
        <v>0.4</v>
      </c>
      <c r="BL32" s="35" t="e">
        <f>BJ32*(VLOOKUP(BF32,#REF!,2)+VLOOKUP(BG32,#REF!,3)+VLOOKUP(BH32,#REF!,4)+VLOOKUP(BI32,#REF!,5))</f>
        <v>#REF!</v>
      </c>
      <c r="BM32" s="134">
        <v>5</v>
      </c>
      <c r="BN32" s="35" t="e">
        <f t="shared" si="11"/>
        <v>#REF!</v>
      </c>
      <c r="BO32" s="134">
        <v>5</v>
      </c>
      <c r="BP32" s="59">
        <f t="shared" si="3"/>
        <v>20</v>
      </c>
      <c r="BQ32" s="58" t="e">
        <f t="shared" si="9"/>
        <v>#REF!</v>
      </c>
      <c r="BR32" s="134">
        <v>2</v>
      </c>
      <c r="BS32" s="134">
        <v>10</v>
      </c>
      <c r="BT32" s="134">
        <v>5</v>
      </c>
      <c r="BU32" s="35">
        <f t="shared" si="5"/>
        <v>0</v>
      </c>
      <c r="BV32" s="58">
        <f t="shared" si="6"/>
        <v>17</v>
      </c>
      <c r="BW32" s="58" t="e">
        <f t="shared" si="7"/>
        <v>#REF!</v>
      </c>
      <c r="BX32" s="60" t="e">
        <f t="shared" si="8"/>
        <v>#REF!</v>
      </c>
      <c r="BZ32" s="115"/>
      <c r="CA32" s="115"/>
      <c r="CB32" s="115"/>
      <c r="CC32" s="115"/>
      <c r="CE32" s="126">
        <v>0</v>
      </c>
      <c r="CF32" s="126">
        <v>0</v>
      </c>
      <c r="CG32" s="126">
        <v>0</v>
      </c>
      <c r="CH32" s="126">
        <v>0</v>
      </c>
    </row>
    <row r="33" spans="1:86" s="27" customFormat="1" ht="93.75" x14ac:dyDescent="0.25">
      <c r="A33" s="77" t="s">
        <v>681</v>
      </c>
      <c r="B33" s="56"/>
      <c r="C33" s="81"/>
      <c r="D33" s="103" t="s">
        <v>682</v>
      </c>
      <c r="E33" s="35" t="s">
        <v>600</v>
      </c>
      <c r="F33" s="77"/>
      <c r="G33" s="77"/>
      <c r="H33" s="35" t="s">
        <v>167</v>
      </c>
      <c r="I33" s="71" t="s">
        <v>683</v>
      </c>
      <c r="J33" s="38" t="s">
        <v>562</v>
      </c>
      <c r="K33" s="38"/>
      <c r="L33" s="38"/>
      <c r="M33" s="38" t="s">
        <v>562</v>
      </c>
      <c r="N33" s="38"/>
      <c r="O33" s="38"/>
      <c r="P33" s="38"/>
      <c r="Q33" s="35" t="s">
        <v>137</v>
      </c>
      <c r="R33" s="85" t="e">
        <f t="shared" si="0"/>
        <v>#REF!</v>
      </c>
      <c r="S33" s="36" t="e">
        <f t="shared" si="10"/>
        <v>#REF!</v>
      </c>
      <c r="T33" s="35"/>
      <c r="U33" s="35"/>
      <c r="V33" s="39"/>
      <c r="W33" s="74"/>
      <c r="X33" s="87" t="e">
        <f>ROUND(Y33*5280*(Z33*#REF!+AA33*#REF!+AB33*#REF!+AF33*#REF!+AO33*#REF!+AS33*#REF!+AT33*#REF!+AV33*#REF!)+(AC33*#REF!+AE33*#REF!+AI33*#REF!+AJ33*#REF!+AK33*#REF!+AL33*#REF!+AM33*#REF!+AN33*#REF!+AP33*#REF!+AR33*#REF!+AU33*#REF!+AW33*#REF!+AX33*#REF!+AY33*#REF!+AZ33*#REF!+BA33*#REF!)+(AG33*#REF!+AH33*#REF!+AQ33*#REF!),-2)</f>
        <v>#REF!</v>
      </c>
      <c r="Y33" s="35"/>
      <c r="Z33" s="126"/>
      <c r="AA33" s="126"/>
      <c r="AB33" s="126"/>
      <c r="AC33" s="126"/>
      <c r="AD33" s="126"/>
      <c r="AE33" s="126"/>
      <c r="AF33" s="126"/>
      <c r="AG33" s="126"/>
      <c r="AH33" s="126"/>
      <c r="AI33" s="126"/>
      <c r="AJ33" s="126"/>
      <c r="AK33" s="126"/>
      <c r="AL33" s="126"/>
      <c r="AM33" s="126"/>
      <c r="AN33" s="126"/>
      <c r="AO33" s="126"/>
      <c r="AP33" s="126"/>
      <c r="AQ33" s="126"/>
      <c r="AR33" s="126"/>
      <c r="AS33" s="126"/>
      <c r="AT33" s="126"/>
      <c r="AU33" s="126"/>
      <c r="AV33" s="126"/>
      <c r="AW33" s="126"/>
      <c r="AX33" s="126"/>
      <c r="AY33" s="126"/>
      <c r="AZ33" s="126">
        <v>10</v>
      </c>
      <c r="BA33" s="126"/>
      <c r="BB33" s="56"/>
      <c r="BC33" s="131" t="s">
        <v>534</v>
      </c>
      <c r="BD33" s="57"/>
      <c r="BE33" s="57"/>
      <c r="BF33" s="57"/>
      <c r="BG33" s="57"/>
      <c r="BH33" s="57"/>
      <c r="BI33" s="57"/>
      <c r="BJ33" s="57"/>
      <c r="BK33" s="57"/>
      <c r="BL33" s="35"/>
      <c r="BM33" s="35"/>
      <c r="BN33" s="35"/>
      <c r="BO33" s="35"/>
      <c r="BP33" s="59">
        <f t="shared" si="3"/>
        <v>0</v>
      </c>
      <c r="BQ33" s="144">
        <f t="shared" si="9"/>
        <v>0</v>
      </c>
      <c r="BR33" s="134"/>
      <c r="BS33" s="134">
        <v>5</v>
      </c>
      <c r="BT33" s="134">
        <v>5</v>
      </c>
      <c r="BU33" s="35">
        <f t="shared" si="5"/>
        <v>0</v>
      </c>
      <c r="BV33" s="144">
        <f t="shared" si="6"/>
        <v>10</v>
      </c>
      <c r="BW33" s="58">
        <f t="shared" si="7"/>
        <v>10</v>
      </c>
      <c r="BX33" s="145" t="e">
        <f t="shared" si="8"/>
        <v>#REF!</v>
      </c>
      <c r="BZ33" s="115"/>
      <c r="CA33" s="115"/>
      <c r="CB33" s="115"/>
      <c r="CC33" s="115"/>
      <c r="CE33" s="143"/>
      <c r="CF33" s="143"/>
      <c r="CG33" s="143"/>
      <c r="CH33" s="143"/>
    </row>
    <row r="34" spans="1:86" s="27" customFormat="1" ht="56.25" x14ac:dyDescent="0.25">
      <c r="A34" s="77" t="s">
        <v>684</v>
      </c>
      <c r="B34" s="56"/>
      <c r="C34" s="81"/>
      <c r="D34" s="103" t="s">
        <v>685</v>
      </c>
      <c r="E34" s="35" t="s">
        <v>600</v>
      </c>
      <c r="F34" s="118"/>
      <c r="G34" s="118"/>
      <c r="H34" s="35" t="s">
        <v>167</v>
      </c>
      <c r="I34" s="71" t="s">
        <v>628</v>
      </c>
      <c r="J34" s="38"/>
      <c r="K34" s="38"/>
      <c r="L34" s="38" t="s">
        <v>562</v>
      </c>
      <c r="M34" s="38" t="s">
        <v>562</v>
      </c>
      <c r="N34" s="38"/>
      <c r="O34" s="38"/>
      <c r="P34" s="38"/>
      <c r="Q34" s="35" t="s">
        <v>137</v>
      </c>
      <c r="R34" s="85" t="e">
        <f t="shared" si="0"/>
        <v>#REF!</v>
      </c>
      <c r="S34" s="36" t="e">
        <f t="shared" si="10"/>
        <v>#REF!</v>
      </c>
      <c r="T34" s="35"/>
      <c r="U34" s="35"/>
      <c r="V34" s="39"/>
      <c r="W34" s="74"/>
      <c r="X34" s="87" t="e">
        <f>ROUND(Y34*5280*(Z34*#REF!+AA34*#REF!+AB34*#REF!+AF34*#REF!+AO34*#REF!+AS34*#REF!+AT34*#REF!+AV34*#REF!)+(AC34*#REF!+AE34*#REF!+AI34*#REF!+AJ34*#REF!+AK34*#REF!+AL34*#REF!+AM34*#REF!+AN34*#REF!+AP34*#REF!+AR34*#REF!+AU34*#REF!+AW34*#REF!+AX34*#REF!+AY34*#REF!+AZ34*#REF!+BA34*#REF!)+(AG34*#REF!+AH34*#REF!+AQ34*#REF!),-2)</f>
        <v>#REF!</v>
      </c>
      <c r="Y34" s="69"/>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v>30</v>
      </c>
      <c r="BB34" s="56"/>
      <c r="BC34" s="131" t="s">
        <v>535</v>
      </c>
      <c r="BD34" s="57"/>
      <c r="BE34" s="57"/>
      <c r="BF34" s="57"/>
      <c r="BG34" s="57"/>
      <c r="BH34" s="57"/>
      <c r="BI34" s="57"/>
      <c r="BJ34" s="57"/>
      <c r="BK34" s="57"/>
      <c r="BL34" s="35"/>
      <c r="BM34" s="35"/>
      <c r="BN34" s="35"/>
      <c r="BO34" s="35"/>
      <c r="BP34" s="59">
        <f t="shared" si="3"/>
        <v>0</v>
      </c>
      <c r="BQ34" s="58">
        <f t="shared" si="9"/>
        <v>0</v>
      </c>
      <c r="BR34" s="134"/>
      <c r="BS34" s="134">
        <v>10</v>
      </c>
      <c r="BT34" s="134">
        <v>5</v>
      </c>
      <c r="BU34" s="35">
        <f t="shared" si="5"/>
        <v>0</v>
      </c>
      <c r="BV34" s="58">
        <f t="shared" si="6"/>
        <v>15</v>
      </c>
      <c r="BW34" s="58">
        <f t="shared" si="7"/>
        <v>15</v>
      </c>
      <c r="BX34" s="60" t="e">
        <f t="shared" si="8"/>
        <v>#REF!</v>
      </c>
      <c r="BZ34" s="115"/>
      <c r="CA34" s="115"/>
      <c r="CB34" s="115"/>
      <c r="CC34" s="115"/>
      <c r="CE34" s="143"/>
      <c r="CF34" s="143"/>
      <c r="CG34" s="143"/>
      <c r="CH34" s="143"/>
    </row>
    <row r="35" spans="1:86" s="27" customFormat="1" ht="93.75" x14ac:dyDescent="0.25">
      <c r="A35" s="77" t="s">
        <v>686</v>
      </c>
      <c r="B35" s="56"/>
      <c r="C35" s="104"/>
      <c r="D35" s="103" t="s">
        <v>687</v>
      </c>
      <c r="E35" s="27" t="s">
        <v>688</v>
      </c>
      <c r="F35" s="103" t="s">
        <v>647</v>
      </c>
      <c r="G35" s="103" t="s">
        <v>654</v>
      </c>
      <c r="H35" s="35" t="s">
        <v>167</v>
      </c>
      <c r="I35" s="42" t="s">
        <v>689</v>
      </c>
      <c r="J35" s="38" t="s">
        <v>562</v>
      </c>
      <c r="K35" s="38" t="s">
        <v>690</v>
      </c>
      <c r="L35" s="38" t="s">
        <v>562</v>
      </c>
      <c r="M35" s="38" t="s">
        <v>562</v>
      </c>
      <c r="N35" s="38"/>
      <c r="O35" s="38" t="s">
        <v>562</v>
      </c>
      <c r="P35" s="38"/>
      <c r="Q35" s="35" t="s">
        <v>137</v>
      </c>
      <c r="V35" s="39"/>
      <c r="W35" s="56"/>
      <c r="X35" s="87" t="e">
        <f>ROUND(Y35*5280*(Z35*#REF!+AA35*#REF!+AB35*#REF!+AF35*#REF!+AO35*#REF!+AS35*#REF!+AT35*#REF!+AV35*#REF!)+(AC35*#REF!+AE35*#REF!+AI35*#REF!+AJ35*#REF!+AK35*#REF!+AL35*#REF!+AM35*#REF!+AN35*#REF!+AP35*#REF!+AR35*#REF!+AU35*#REF!+AW35*#REF!+AX35*#REF!+AY35*#REF!+AZ35*#REF!+BA35*#REF!)+(AG35*#REF!+AH35*#REF!+AQ35*#REF!),-2)</f>
        <v>#REF!</v>
      </c>
      <c r="Y35" s="35">
        <v>0.2</v>
      </c>
      <c r="Z35" s="126">
        <v>1</v>
      </c>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c r="AY35" s="126"/>
      <c r="AZ35" s="126"/>
      <c r="BA35" s="126"/>
      <c r="BB35" s="56"/>
      <c r="BC35" s="131" t="s">
        <v>617</v>
      </c>
      <c r="BD35" s="132">
        <v>40</v>
      </c>
      <c r="BE35" s="132">
        <v>0</v>
      </c>
      <c r="BF35" s="132">
        <v>3</v>
      </c>
      <c r="BG35" s="132">
        <v>2</v>
      </c>
      <c r="BH35" s="132">
        <v>1</v>
      </c>
      <c r="BI35" s="132">
        <v>2</v>
      </c>
      <c r="BJ35" s="132">
        <v>0.5</v>
      </c>
      <c r="BK35" s="132">
        <v>0.5</v>
      </c>
      <c r="BL35" s="35" t="e">
        <f>BJ35*(VLOOKUP(BF35,#REF!,2)+VLOOKUP(BG35,#REF!,3)+VLOOKUP(BH35,#REF!,4)+VLOOKUP(BI35,#REF!,5))</f>
        <v>#REF!</v>
      </c>
      <c r="BM35" s="134">
        <v>5</v>
      </c>
      <c r="BN35" s="35" t="e">
        <f t="shared" ref="BN35:BN49" si="12">BK35*BL35/BJ35</f>
        <v>#REF!</v>
      </c>
      <c r="BO35" s="134">
        <v>5</v>
      </c>
      <c r="BP35" s="59">
        <f t="shared" si="3"/>
        <v>8</v>
      </c>
      <c r="BQ35" s="58" t="e">
        <f t="shared" si="9"/>
        <v>#REF!</v>
      </c>
      <c r="BR35" s="134">
        <v>10</v>
      </c>
      <c r="BS35" s="134">
        <v>10</v>
      </c>
      <c r="BT35" s="134">
        <v>10</v>
      </c>
      <c r="BU35" s="35">
        <f t="shared" si="5"/>
        <v>0</v>
      </c>
      <c r="BV35" s="58">
        <f t="shared" si="6"/>
        <v>30</v>
      </c>
      <c r="BW35" s="58" t="e">
        <f t="shared" si="7"/>
        <v>#REF!</v>
      </c>
      <c r="BX35" s="60" t="e">
        <f t="shared" si="8"/>
        <v>#REF!</v>
      </c>
      <c r="BZ35" s="115">
        <v>41.786346999999999</v>
      </c>
      <c r="CA35" s="115">
        <v>-70.005069000000006</v>
      </c>
      <c r="CB35" s="115">
        <v>41.784455999999999</v>
      </c>
      <c r="CC35" s="115">
        <v>-70.002309999999994</v>
      </c>
      <c r="CE35" s="126">
        <v>0</v>
      </c>
      <c r="CF35" s="126">
        <v>0</v>
      </c>
      <c r="CG35" s="126">
        <v>0</v>
      </c>
      <c r="CH35" s="126">
        <v>0</v>
      </c>
    </row>
    <row r="36" spans="1:86" s="27" customFormat="1" ht="93.75" x14ac:dyDescent="0.25">
      <c r="A36" s="77" t="s">
        <v>691</v>
      </c>
      <c r="B36" s="56"/>
      <c r="C36" s="104"/>
      <c r="D36" s="103" t="s">
        <v>692</v>
      </c>
      <c r="E36" s="103" t="s">
        <v>693</v>
      </c>
      <c r="F36" s="35" t="s">
        <v>694</v>
      </c>
      <c r="G36" s="103" t="s">
        <v>672</v>
      </c>
      <c r="H36" s="35" t="s">
        <v>167</v>
      </c>
      <c r="I36" s="71" t="s">
        <v>588</v>
      </c>
      <c r="J36" s="38" t="s">
        <v>562</v>
      </c>
      <c r="K36" s="38" t="s">
        <v>562</v>
      </c>
      <c r="L36" s="38" t="s">
        <v>562</v>
      </c>
      <c r="M36" s="38"/>
      <c r="N36" s="38"/>
      <c r="O36" s="38"/>
      <c r="P36" s="38"/>
      <c r="Q36" s="35" t="s">
        <v>137</v>
      </c>
      <c r="V36" s="39"/>
      <c r="W36" s="56"/>
      <c r="X36" s="87" t="e">
        <f>ROUND(Y36*5280*(Z36*#REF!+AA36*#REF!+AB36*#REF!+AF36*#REF!+AO36*#REF!+AS36*#REF!+AT36*#REF!+AV36*#REF!)+(AC36*#REF!+AE36*#REF!+AI36*#REF!+AJ36*#REF!+AK36*#REF!+AL36*#REF!+AM36*#REF!+AN36*#REF!+AP36*#REF!+AR36*#REF!+AU36*#REF!+AW36*#REF!+AX36*#REF!+AY36*#REF!+AZ36*#REF!+BA36*#REF!)+(AG36*#REF!+AH36*#REF!+AQ36*#REF!),-2)</f>
        <v>#REF!</v>
      </c>
      <c r="Y36" s="35">
        <v>1.5</v>
      </c>
      <c r="Z36" s="126"/>
      <c r="AA36" s="126"/>
      <c r="AB36" s="126"/>
      <c r="AC36" s="126">
        <v>2</v>
      </c>
      <c r="AD36" s="126">
        <v>2</v>
      </c>
      <c r="AE36" s="126"/>
      <c r="AF36" s="126">
        <v>1</v>
      </c>
      <c r="AG36" s="126"/>
      <c r="AH36" s="126"/>
      <c r="AI36" s="126">
        <v>1</v>
      </c>
      <c r="AJ36" s="126"/>
      <c r="AK36" s="126"/>
      <c r="AL36" s="126"/>
      <c r="AM36" s="126"/>
      <c r="AN36" s="126"/>
      <c r="AO36" s="126"/>
      <c r="AP36" s="126"/>
      <c r="AQ36" s="126"/>
      <c r="AR36" s="126"/>
      <c r="AS36" s="126"/>
      <c r="AT36" s="126"/>
      <c r="AU36" s="126"/>
      <c r="AV36" s="126"/>
      <c r="AW36" s="126"/>
      <c r="AX36" s="126"/>
      <c r="AY36" s="126"/>
      <c r="AZ36" s="126"/>
      <c r="BA36" s="126"/>
      <c r="BB36" s="56"/>
      <c r="BC36" s="131" t="s">
        <v>589</v>
      </c>
      <c r="BD36" s="132">
        <v>35</v>
      </c>
      <c r="BE36" s="132">
        <v>0</v>
      </c>
      <c r="BF36" s="132">
        <v>3</v>
      </c>
      <c r="BG36" s="132">
        <v>3</v>
      </c>
      <c r="BH36" s="132">
        <v>2</v>
      </c>
      <c r="BI36" s="132">
        <v>2</v>
      </c>
      <c r="BJ36" s="132">
        <v>0.9</v>
      </c>
      <c r="BK36" s="132">
        <v>0.7</v>
      </c>
      <c r="BL36" s="35" t="e">
        <f>BJ36*(VLOOKUP(BF36,#REF!,2)+VLOOKUP(BG36,#REF!,3)+VLOOKUP(BH36,#REF!,4)+VLOOKUP(BI36,#REF!,5))</f>
        <v>#REF!</v>
      </c>
      <c r="BM36" s="134">
        <v>9</v>
      </c>
      <c r="BN36" s="35" t="e">
        <f t="shared" si="12"/>
        <v>#REF!</v>
      </c>
      <c r="BO36" s="134">
        <v>7</v>
      </c>
      <c r="BP36" s="59">
        <f t="shared" si="3"/>
        <v>7</v>
      </c>
      <c r="BQ36" s="58" t="e">
        <f t="shared" si="9"/>
        <v>#REF!</v>
      </c>
      <c r="BR36" s="134">
        <v>2</v>
      </c>
      <c r="BS36" s="134">
        <v>5</v>
      </c>
      <c r="BT36" s="134">
        <v>3</v>
      </c>
      <c r="BU36" s="35">
        <f t="shared" si="5"/>
        <v>-1</v>
      </c>
      <c r="BV36" s="58">
        <f t="shared" si="6"/>
        <v>9</v>
      </c>
      <c r="BW36" s="58" t="e">
        <f t="shared" si="7"/>
        <v>#REF!</v>
      </c>
      <c r="BX36" s="60" t="e">
        <f t="shared" si="8"/>
        <v>#REF!</v>
      </c>
      <c r="BZ36" s="115">
        <v>41.783467999999999</v>
      </c>
      <c r="CA36" s="115">
        <v>-69.980249000000001</v>
      </c>
      <c r="CB36" s="115">
        <v>41.765169999999998</v>
      </c>
      <c r="CC36" s="115">
        <v>-69.985816</v>
      </c>
      <c r="CE36" s="126">
        <v>0</v>
      </c>
      <c r="CF36" s="126">
        <v>0</v>
      </c>
      <c r="CG36" s="126">
        <v>1</v>
      </c>
      <c r="CH36" s="126">
        <v>0</v>
      </c>
    </row>
    <row r="37" spans="1:86" s="27" customFormat="1" ht="131.25" x14ac:dyDescent="0.25">
      <c r="A37" s="77" t="s">
        <v>695</v>
      </c>
      <c r="B37" s="56"/>
      <c r="C37" s="104"/>
      <c r="D37" s="103" t="s">
        <v>696</v>
      </c>
      <c r="E37" s="103" t="s">
        <v>693</v>
      </c>
      <c r="F37" s="103" t="s">
        <v>694</v>
      </c>
      <c r="G37" s="103" t="s">
        <v>672</v>
      </c>
      <c r="H37" s="35" t="s">
        <v>167</v>
      </c>
      <c r="I37" s="42" t="s">
        <v>697</v>
      </c>
      <c r="J37" s="38" t="s">
        <v>562</v>
      </c>
      <c r="K37" s="38" t="s">
        <v>690</v>
      </c>
      <c r="L37" s="38" t="s">
        <v>562</v>
      </c>
      <c r="M37" s="38" t="s">
        <v>562</v>
      </c>
      <c r="N37" s="38"/>
      <c r="O37" s="38" t="s">
        <v>562</v>
      </c>
      <c r="P37" s="38"/>
      <c r="Q37" s="35" t="s">
        <v>137</v>
      </c>
      <c r="V37" s="39"/>
      <c r="W37" s="56"/>
      <c r="X37" s="87" t="e">
        <f>ROUND(Y37*5280*(Z37*#REF!+AA37*#REF!+AB37*#REF!+AF37*#REF!+AO37*#REF!+AS37*#REF!+AT37*#REF!+AV37*#REF!)+(AC37*#REF!+AE37*#REF!+AI37*#REF!+AJ37*#REF!+AK37*#REF!+AL37*#REF!+AM37*#REF!+AN37*#REF!+AP37*#REF!+AR37*#REF!+AU37*#REF!+AW37*#REF!+AX37*#REF!+AY37*#REF!+AZ37*#REF!+BA37*#REF!)+(AG37*#REF!+AH37*#REF!+AQ37*#REF!),-2)</f>
        <v>#REF!</v>
      </c>
      <c r="Y37" s="35">
        <v>1.5</v>
      </c>
      <c r="Z37" s="126"/>
      <c r="AA37" s="126"/>
      <c r="AB37" s="126"/>
      <c r="AC37" s="126">
        <v>2</v>
      </c>
      <c r="AD37" s="126">
        <v>2</v>
      </c>
      <c r="AE37" s="126">
        <v>2</v>
      </c>
      <c r="AF37" s="126"/>
      <c r="AG37" s="126"/>
      <c r="AH37" s="126"/>
      <c r="AI37" s="126">
        <v>1</v>
      </c>
      <c r="AJ37" s="126"/>
      <c r="AK37" s="126"/>
      <c r="AL37" s="126"/>
      <c r="AM37" s="126"/>
      <c r="AN37" s="126"/>
      <c r="AO37" s="126"/>
      <c r="AP37" s="126"/>
      <c r="AQ37" s="126"/>
      <c r="AR37" s="126"/>
      <c r="AS37" s="126"/>
      <c r="AT37" s="126">
        <v>1</v>
      </c>
      <c r="AU37" s="126"/>
      <c r="AV37" s="126"/>
      <c r="AW37" s="126"/>
      <c r="AX37" s="126"/>
      <c r="AY37" s="126"/>
      <c r="AZ37" s="126"/>
      <c r="BA37" s="126"/>
      <c r="BB37" s="56"/>
      <c r="BC37" s="131" t="s">
        <v>577</v>
      </c>
      <c r="BD37" s="132">
        <v>25</v>
      </c>
      <c r="BE37" s="132">
        <v>0</v>
      </c>
      <c r="BF37" s="132">
        <v>3</v>
      </c>
      <c r="BG37" s="132">
        <v>3</v>
      </c>
      <c r="BH37" s="132">
        <v>2</v>
      </c>
      <c r="BI37" s="132">
        <v>2</v>
      </c>
      <c r="BJ37" s="132">
        <v>0.4</v>
      </c>
      <c r="BK37" s="132">
        <v>0.4</v>
      </c>
      <c r="BL37" s="35" t="e">
        <f>BJ37*(VLOOKUP(BF37,#REF!,2)+VLOOKUP(BG37,#REF!,3)+VLOOKUP(BH37,#REF!,4)+VLOOKUP(BI37,#REF!,5))</f>
        <v>#REF!</v>
      </c>
      <c r="BM37" s="134">
        <v>5</v>
      </c>
      <c r="BN37" s="35" t="e">
        <f t="shared" si="12"/>
        <v>#REF!</v>
      </c>
      <c r="BO37" s="134">
        <v>5</v>
      </c>
      <c r="BP37" s="59">
        <f t="shared" si="3"/>
        <v>5</v>
      </c>
      <c r="BQ37" s="58" t="e">
        <f t="shared" si="9"/>
        <v>#REF!</v>
      </c>
      <c r="BR37" s="134">
        <v>2</v>
      </c>
      <c r="BS37" s="134">
        <v>10</v>
      </c>
      <c r="BT37" s="134">
        <v>7</v>
      </c>
      <c r="BU37" s="35">
        <f t="shared" si="5"/>
        <v>-1</v>
      </c>
      <c r="BV37" s="58">
        <f t="shared" si="6"/>
        <v>18</v>
      </c>
      <c r="BW37" s="58" t="e">
        <f t="shared" si="7"/>
        <v>#REF!</v>
      </c>
      <c r="BX37" s="60" t="e">
        <f t="shared" si="8"/>
        <v>#REF!</v>
      </c>
      <c r="BZ37" s="115">
        <v>41.783467999999999</v>
      </c>
      <c r="CA37" s="115">
        <v>-69.980249000000001</v>
      </c>
      <c r="CB37" s="115">
        <v>41.765169999999998</v>
      </c>
      <c r="CC37" s="115">
        <v>-69.985816</v>
      </c>
      <c r="CE37" s="126">
        <v>0</v>
      </c>
      <c r="CF37" s="126">
        <v>0</v>
      </c>
      <c r="CG37" s="126">
        <v>1</v>
      </c>
      <c r="CH37" s="126">
        <v>0</v>
      </c>
    </row>
    <row r="38" spans="1:86" s="27" customFormat="1" ht="75" x14ac:dyDescent="0.25">
      <c r="A38" s="77" t="s">
        <v>698</v>
      </c>
      <c r="B38" s="56"/>
      <c r="C38" s="104"/>
      <c r="D38" s="103" t="s">
        <v>699</v>
      </c>
      <c r="E38" s="35" t="s">
        <v>700</v>
      </c>
      <c r="F38" s="103" t="s">
        <v>701</v>
      </c>
      <c r="G38" s="35"/>
      <c r="H38" s="35" t="s">
        <v>167</v>
      </c>
      <c r="I38" s="71" t="s">
        <v>588</v>
      </c>
      <c r="J38" s="38" t="s">
        <v>562</v>
      </c>
      <c r="K38" s="38" t="s">
        <v>690</v>
      </c>
      <c r="L38" s="38"/>
      <c r="M38" s="38"/>
      <c r="N38" s="38"/>
      <c r="O38" s="38"/>
      <c r="P38" s="38"/>
      <c r="Q38" s="35" t="s">
        <v>137</v>
      </c>
      <c r="V38" s="39"/>
      <c r="W38" s="56"/>
      <c r="X38" s="87" t="e">
        <f>ROUND(Y38*5280*(Z38*#REF!+AA38*#REF!+AB38*#REF!+AF38*#REF!+AO38*#REF!+AS38*#REF!+AT38*#REF!+AV38*#REF!)+(AC38*#REF!+AE38*#REF!+AI38*#REF!+AJ38*#REF!+AK38*#REF!+AL38*#REF!+AM38*#REF!+AN38*#REF!+AP38*#REF!+AR38*#REF!+AU38*#REF!+AW38*#REF!+AX38*#REF!+AY38*#REF!+AZ38*#REF!+BA38*#REF!)+(AG38*#REF!+AH38*#REF!+AQ38*#REF!),-2)</f>
        <v>#REF!</v>
      </c>
      <c r="Y38" s="35">
        <v>0.2</v>
      </c>
      <c r="Z38" s="126"/>
      <c r="AA38" s="126"/>
      <c r="AB38" s="126"/>
      <c r="AC38" s="126">
        <v>6</v>
      </c>
      <c r="AD38" s="126">
        <v>6</v>
      </c>
      <c r="AE38" s="126"/>
      <c r="AF38" s="126">
        <v>0.5</v>
      </c>
      <c r="AG38" s="126"/>
      <c r="AH38" s="126"/>
      <c r="AI38" s="126">
        <v>3</v>
      </c>
      <c r="AJ38" s="126"/>
      <c r="AK38" s="126"/>
      <c r="AL38" s="126"/>
      <c r="AM38" s="126"/>
      <c r="AN38" s="126"/>
      <c r="AO38" s="126"/>
      <c r="AP38" s="126"/>
      <c r="AQ38" s="126"/>
      <c r="AR38" s="126"/>
      <c r="AS38" s="126"/>
      <c r="AT38" s="126"/>
      <c r="AU38" s="126"/>
      <c r="AV38" s="126"/>
      <c r="AW38" s="126"/>
      <c r="AX38" s="126"/>
      <c r="AY38" s="126"/>
      <c r="AZ38" s="126"/>
      <c r="BA38" s="126"/>
      <c r="BB38" s="56"/>
      <c r="BC38" s="131" t="s">
        <v>583</v>
      </c>
      <c r="BD38" s="132">
        <v>30</v>
      </c>
      <c r="BE38" s="132">
        <v>0</v>
      </c>
      <c r="BF38" s="132">
        <v>3</v>
      </c>
      <c r="BG38" s="132">
        <v>3</v>
      </c>
      <c r="BH38" s="132">
        <v>2</v>
      </c>
      <c r="BI38" s="132">
        <v>2</v>
      </c>
      <c r="BJ38" s="132">
        <v>1</v>
      </c>
      <c r="BK38" s="132">
        <v>1</v>
      </c>
      <c r="BL38" s="35" t="e">
        <f>BJ38*(VLOOKUP(BF38,#REF!,2)+VLOOKUP(BG38,#REF!,3)+VLOOKUP(BH38,#REF!,4)+VLOOKUP(BI38,#REF!,5))</f>
        <v>#REF!</v>
      </c>
      <c r="BM38" s="134">
        <v>10</v>
      </c>
      <c r="BN38" s="35" t="e">
        <f t="shared" si="12"/>
        <v>#REF!</v>
      </c>
      <c r="BO38" s="134">
        <v>10</v>
      </c>
      <c r="BP38" s="59">
        <f t="shared" si="3"/>
        <v>6</v>
      </c>
      <c r="BQ38" s="58" t="e">
        <f t="shared" si="9"/>
        <v>#REF!</v>
      </c>
      <c r="BR38" s="134">
        <v>2</v>
      </c>
      <c r="BS38" s="134">
        <v>5</v>
      </c>
      <c r="BT38" s="134">
        <v>3</v>
      </c>
      <c r="BU38" s="35">
        <f t="shared" si="5"/>
        <v>0</v>
      </c>
      <c r="BV38" s="58">
        <f t="shared" si="6"/>
        <v>10</v>
      </c>
      <c r="BW38" s="58" t="e">
        <f t="shared" si="7"/>
        <v>#REF!</v>
      </c>
      <c r="BX38" s="60" t="e">
        <f t="shared" si="8"/>
        <v>#REF!</v>
      </c>
      <c r="BZ38" s="115">
        <v>41.788339999999998</v>
      </c>
      <c r="CA38" s="115">
        <v>-69.976419000000007</v>
      </c>
      <c r="CB38" s="115"/>
      <c r="CC38" s="115"/>
      <c r="CE38" s="126">
        <v>0</v>
      </c>
      <c r="CF38" s="126">
        <v>0</v>
      </c>
      <c r="CG38" s="126">
        <v>0</v>
      </c>
      <c r="CH38" s="126">
        <v>0</v>
      </c>
    </row>
    <row r="39" spans="1:86" s="27" customFormat="1" ht="75" x14ac:dyDescent="0.25">
      <c r="A39" s="77" t="s">
        <v>702</v>
      </c>
      <c r="B39" s="56"/>
      <c r="C39" s="104"/>
      <c r="D39" s="103" t="s">
        <v>703</v>
      </c>
      <c r="E39" s="103" t="s">
        <v>704</v>
      </c>
      <c r="F39" s="103" t="s">
        <v>587</v>
      </c>
      <c r="G39" s="103" t="s">
        <v>705</v>
      </c>
      <c r="H39" s="35" t="s">
        <v>167</v>
      </c>
      <c r="I39" s="71" t="s">
        <v>588</v>
      </c>
      <c r="J39" s="38" t="s">
        <v>562</v>
      </c>
      <c r="K39" s="38" t="s">
        <v>562</v>
      </c>
      <c r="L39" s="38" t="s">
        <v>562</v>
      </c>
      <c r="M39" s="38"/>
      <c r="N39" s="38"/>
      <c r="O39" s="38"/>
      <c r="P39" s="38"/>
      <c r="Q39" s="35" t="s">
        <v>137</v>
      </c>
      <c r="V39" s="39"/>
      <c r="W39" s="56"/>
      <c r="X39" s="87" t="e">
        <f>ROUND(Y39*5280*(Z39*#REF!+AA39*#REF!+AB39*#REF!+AF39*#REF!+AO39*#REF!+AS39*#REF!+AT39*#REF!+AV39*#REF!)+(AC39*#REF!+AE39*#REF!+AI39*#REF!+AJ39*#REF!+AK39*#REF!+AL39*#REF!+AM39*#REF!+AN39*#REF!+AP39*#REF!+AR39*#REF!+AU39*#REF!+AW39*#REF!+AX39*#REF!+AY39*#REF!+AZ39*#REF!+BA39*#REF!)+(AG39*#REF!+AH39*#REF!+AQ39*#REF!),-2)</f>
        <v>#REF!</v>
      </c>
      <c r="Y39" s="35">
        <v>0.2</v>
      </c>
      <c r="Z39" s="126"/>
      <c r="AA39" s="126"/>
      <c r="AB39" s="126"/>
      <c r="AC39" s="126">
        <v>4</v>
      </c>
      <c r="AD39" s="126">
        <v>4</v>
      </c>
      <c r="AE39" s="126"/>
      <c r="AF39" s="126">
        <v>1</v>
      </c>
      <c r="AG39" s="126"/>
      <c r="AH39" s="126"/>
      <c r="AI39" s="126">
        <v>2</v>
      </c>
      <c r="AJ39" s="126"/>
      <c r="AK39" s="126"/>
      <c r="AL39" s="126"/>
      <c r="AM39" s="126"/>
      <c r="AN39" s="126"/>
      <c r="AO39" s="126"/>
      <c r="AP39" s="126"/>
      <c r="AQ39" s="126"/>
      <c r="AR39" s="126"/>
      <c r="AS39" s="126"/>
      <c r="AT39" s="126"/>
      <c r="AU39" s="126"/>
      <c r="AV39" s="126"/>
      <c r="AW39" s="126"/>
      <c r="AX39" s="126"/>
      <c r="AY39" s="126"/>
      <c r="AZ39" s="126"/>
      <c r="BA39" s="126"/>
      <c r="BB39" s="56"/>
      <c r="BC39" s="131" t="s">
        <v>589</v>
      </c>
      <c r="BD39" s="132">
        <v>50</v>
      </c>
      <c r="BE39" s="132">
        <v>0</v>
      </c>
      <c r="BF39" s="132">
        <v>3</v>
      </c>
      <c r="BG39" s="132">
        <v>2</v>
      </c>
      <c r="BH39" s="132">
        <v>1</v>
      </c>
      <c r="BI39" s="132">
        <v>2</v>
      </c>
      <c r="BJ39" s="132">
        <v>0.9</v>
      </c>
      <c r="BK39" s="132">
        <v>0.7</v>
      </c>
      <c r="BL39" s="35" t="e">
        <f>BJ39*(VLOOKUP(BF39,#REF!,2)+VLOOKUP(BG39,#REF!,3)+VLOOKUP(BH39,#REF!,4)+VLOOKUP(BI39,#REF!,5))</f>
        <v>#REF!</v>
      </c>
      <c r="BM39" s="134">
        <v>9</v>
      </c>
      <c r="BN39" s="35" t="e">
        <f t="shared" si="12"/>
        <v>#REF!</v>
      </c>
      <c r="BO39" s="134">
        <v>7</v>
      </c>
      <c r="BP39" s="59">
        <f t="shared" si="3"/>
        <v>10</v>
      </c>
      <c r="BQ39" s="58" t="e">
        <f t="shared" si="9"/>
        <v>#REF!</v>
      </c>
      <c r="BR39" s="134">
        <v>5</v>
      </c>
      <c r="BS39" s="134">
        <v>7</v>
      </c>
      <c r="BT39" s="134">
        <v>5</v>
      </c>
      <c r="BU39" s="35">
        <f t="shared" si="5"/>
        <v>0</v>
      </c>
      <c r="BV39" s="58">
        <f t="shared" si="6"/>
        <v>17</v>
      </c>
      <c r="BW39" s="58" t="e">
        <f t="shared" si="7"/>
        <v>#REF!</v>
      </c>
      <c r="BX39" s="60" t="e">
        <f t="shared" si="8"/>
        <v>#REF!</v>
      </c>
      <c r="BZ39" s="115">
        <v>41.782066999999998</v>
      </c>
      <c r="CA39" s="115">
        <v>-69.987482</v>
      </c>
      <c r="CB39" s="115">
        <v>41.784443000000003</v>
      </c>
      <c r="CC39" s="115">
        <v>-69.987584999999996</v>
      </c>
      <c r="CE39" s="126">
        <v>0</v>
      </c>
      <c r="CF39" s="126">
        <v>0</v>
      </c>
      <c r="CG39" s="126">
        <v>0</v>
      </c>
      <c r="CH39" s="126">
        <v>0</v>
      </c>
    </row>
    <row r="40" spans="1:86" s="27" customFormat="1" ht="93.75" x14ac:dyDescent="0.25">
      <c r="A40" s="77" t="s">
        <v>706</v>
      </c>
      <c r="B40" s="56"/>
      <c r="C40" s="104"/>
      <c r="D40" s="103" t="s">
        <v>707</v>
      </c>
      <c r="E40" s="103" t="s">
        <v>708</v>
      </c>
      <c r="F40" s="103" t="s">
        <v>709</v>
      </c>
      <c r="G40" s="103" t="s">
        <v>710</v>
      </c>
      <c r="H40" s="35" t="s">
        <v>167</v>
      </c>
      <c r="I40" s="71" t="s">
        <v>588</v>
      </c>
      <c r="J40" s="38" t="s">
        <v>562</v>
      </c>
      <c r="K40" s="38" t="s">
        <v>562</v>
      </c>
      <c r="L40" s="38" t="s">
        <v>562</v>
      </c>
      <c r="M40" s="38"/>
      <c r="N40" s="38"/>
      <c r="O40" s="38"/>
      <c r="P40" s="38"/>
      <c r="Q40" s="35" t="s">
        <v>137</v>
      </c>
      <c r="V40" s="39"/>
      <c r="W40" s="56"/>
      <c r="X40" s="87" t="e">
        <f>ROUND(Y40*5280*(Z40*#REF!+AA40*#REF!+AB40*#REF!+AF40*#REF!+AO40*#REF!+AS40*#REF!+AT40*#REF!+AV40*#REF!)+(AC40*#REF!+AE40*#REF!+AI40*#REF!+AJ40*#REF!+AK40*#REF!+AL40*#REF!+AM40*#REF!+AN40*#REF!+AP40*#REF!+AR40*#REF!+AU40*#REF!+AW40*#REF!+AX40*#REF!+AY40*#REF!+AZ40*#REF!+BA40*#REF!)+(AG40*#REF!+AH40*#REF!+AQ40*#REF!),-2)</f>
        <v>#REF!</v>
      </c>
      <c r="Y40" s="35">
        <v>0.3</v>
      </c>
      <c r="Z40" s="126"/>
      <c r="AA40" s="126"/>
      <c r="AB40" s="126"/>
      <c r="AC40" s="126">
        <v>4</v>
      </c>
      <c r="AD40" s="126">
        <v>4</v>
      </c>
      <c r="AE40" s="126"/>
      <c r="AF40" s="126">
        <v>1</v>
      </c>
      <c r="AG40" s="126"/>
      <c r="AH40" s="126"/>
      <c r="AI40" s="126">
        <v>2</v>
      </c>
      <c r="AJ40" s="126"/>
      <c r="AK40" s="126"/>
      <c r="AL40" s="126"/>
      <c r="AM40" s="126"/>
      <c r="AN40" s="126"/>
      <c r="AO40" s="126"/>
      <c r="AP40" s="126"/>
      <c r="AQ40" s="126"/>
      <c r="AR40" s="126"/>
      <c r="AS40" s="126"/>
      <c r="AT40" s="126"/>
      <c r="AU40" s="126"/>
      <c r="AV40" s="126"/>
      <c r="AW40" s="126"/>
      <c r="AX40" s="126"/>
      <c r="AY40" s="126"/>
      <c r="AZ40" s="126"/>
      <c r="BA40" s="126"/>
      <c r="BB40" s="56"/>
      <c r="BC40" s="131" t="s">
        <v>589</v>
      </c>
      <c r="BD40" s="132">
        <v>35</v>
      </c>
      <c r="BE40" s="132">
        <v>0</v>
      </c>
      <c r="BF40" s="132">
        <v>3</v>
      </c>
      <c r="BG40" s="132">
        <v>3</v>
      </c>
      <c r="BH40" s="132">
        <v>3</v>
      </c>
      <c r="BI40" s="132">
        <v>2</v>
      </c>
      <c r="BJ40" s="132">
        <v>0.9</v>
      </c>
      <c r="BK40" s="132">
        <v>0.7</v>
      </c>
      <c r="BL40" s="35" t="e">
        <f>BJ40*(VLOOKUP(BF40,#REF!,2)+VLOOKUP(BG40,#REF!,3)+VLOOKUP(BH40,#REF!,4)+VLOOKUP(BI40,#REF!,5))</f>
        <v>#REF!</v>
      </c>
      <c r="BM40" s="134">
        <v>9</v>
      </c>
      <c r="BN40" s="35" t="e">
        <f t="shared" si="12"/>
        <v>#REF!</v>
      </c>
      <c r="BO40" s="134">
        <v>7</v>
      </c>
      <c r="BP40" s="59">
        <f t="shared" si="3"/>
        <v>7</v>
      </c>
      <c r="BQ40" s="58" t="e">
        <f t="shared" si="9"/>
        <v>#REF!</v>
      </c>
      <c r="BR40" s="134">
        <v>2</v>
      </c>
      <c r="BS40" s="134">
        <v>5</v>
      </c>
      <c r="BT40" s="134">
        <v>3</v>
      </c>
      <c r="BU40" s="35">
        <f t="shared" si="5"/>
        <v>0</v>
      </c>
      <c r="BV40" s="58">
        <f t="shared" si="6"/>
        <v>10</v>
      </c>
      <c r="BW40" s="58" t="e">
        <f t="shared" si="7"/>
        <v>#REF!</v>
      </c>
      <c r="BX40" s="60" t="e">
        <f t="shared" si="8"/>
        <v>#REF!</v>
      </c>
      <c r="BZ40" s="115">
        <v>41.784458000000001</v>
      </c>
      <c r="CA40" s="115">
        <v>-69.974172999999993</v>
      </c>
      <c r="CB40" s="115">
        <v>41.788753999999997</v>
      </c>
      <c r="CC40" s="115">
        <v>-69.973787000000002</v>
      </c>
      <c r="CE40" s="126">
        <v>0</v>
      </c>
      <c r="CF40" s="126">
        <v>0</v>
      </c>
      <c r="CG40" s="126">
        <v>0</v>
      </c>
      <c r="CH40" s="126">
        <v>0</v>
      </c>
    </row>
    <row r="41" spans="1:86" s="27" customFormat="1" ht="93.75" x14ac:dyDescent="0.25">
      <c r="A41" s="77" t="s">
        <v>711</v>
      </c>
      <c r="B41" s="56"/>
      <c r="C41" s="104"/>
      <c r="D41" s="103" t="s">
        <v>712</v>
      </c>
      <c r="E41" s="35" t="s">
        <v>713</v>
      </c>
      <c r="F41" s="103" t="s">
        <v>709</v>
      </c>
      <c r="G41" s="35"/>
      <c r="H41" s="35" t="s">
        <v>167</v>
      </c>
      <c r="I41" s="71" t="s">
        <v>588</v>
      </c>
      <c r="J41" s="38" t="s">
        <v>562</v>
      </c>
      <c r="K41" s="38" t="s">
        <v>690</v>
      </c>
      <c r="L41" s="38"/>
      <c r="M41" s="38"/>
      <c r="N41" s="38"/>
      <c r="O41" s="38"/>
      <c r="P41" s="38"/>
      <c r="Q41" s="35" t="s">
        <v>137</v>
      </c>
      <c r="V41" s="39"/>
      <c r="W41" s="56"/>
      <c r="X41" s="87" t="e">
        <f>ROUND(Y41*5280*(Z41*#REF!+AA41*#REF!+AB41*#REF!+AF41*#REF!+AO41*#REF!+AS41*#REF!+AT41*#REF!+AV41*#REF!)+(AC41*#REF!+AE41*#REF!+AI41*#REF!+AJ41*#REF!+AK41*#REF!+AL41*#REF!+AM41*#REF!+AN41*#REF!+AP41*#REF!+AR41*#REF!+AU41*#REF!+AW41*#REF!+AX41*#REF!+AY41*#REF!+AZ41*#REF!+BA41*#REF!)+(AG41*#REF!+AH41*#REF!+AQ41*#REF!),-2)</f>
        <v>#REF!</v>
      </c>
      <c r="Y41" s="35">
        <v>0.2</v>
      </c>
      <c r="Z41" s="126"/>
      <c r="AA41" s="126"/>
      <c r="AB41" s="126"/>
      <c r="AC41" s="126">
        <v>6</v>
      </c>
      <c r="AD41" s="126">
        <v>6</v>
      </c>
      <c r="AE41" s="126"/>
      <c r="AF41" s="126">
        <v>0.5</v>
      </c>
      <c r="AG41" s="126"/>
      <c r="AH41" s="126"/>
      <c r="AI41" s="126">
        <v>3</v>
      </c>
      <c r="AJ41" s="126"/>
      <c r="AK41" s="126"/>
      <c r="AL41" s="126"/>
      <c r="AM41" s="126"/>
      <c r="AN41" s="126"/>
      <c r="AO41" s="126"/>
      <c r="AP41" s="126"/>
      <c r="AQ41" s="126"/>
      <c r="AR41" s="126"/>
      <c r="AS41" s="126"/>
      <c r="AT41" s="126"/>
      <c r="AU41" s="126"/>
      <c r="AV41" s="126"/>
      <c r="AW41" s="126"/>
      <c r="AX41" s="126"/>
      <c r="AY41" s="126"/>
      <c r="AZ41" s="126"/>
      <c r="BA41" s="126"/>
      <c r="BB41" s="56"/>
      <c r="BC41" s="131" t="s">
        <v>583</v>
      </c>
      <c r="BD41" s="132">
        <v>40</v>
      </c>
      <c r="BE41" s="132">
        <v>0</v>
      </c>
      <c r="BF41" s="132">
        <v>3</v>
      </c>
      <c r="BG41" s="132">
        <v>3</v>
      </c>
      <c r="BH41" s="132">
        <v>2</v>
      </c>
      <c r="BI41" s="132">
        <v>2</v>
      </c>
      <c r="BJ41" s="132">
        <v>1</v>
      </c>
      <c r="BK41" s="132">
        <v>1</v>
      </c>
      <c r="BL41" s="35" t="e">
        <f>BJ41*(VLOOKUP(BF41,#REF!,2)+VLOOKUP(BG41,#REF!,3)+VLOOKUP(BH41,#REF!,4)+VLOOKUP(BI41,#REF!,5))</f>
        <v>#REF!</v>
      </c>
      <c r="BM41" s="134">
        <v>10</v>
      </c>
      <c r="BN41" s="35" t="e">
        <f t="shared" si="12"/>
        <v>#REF!</v>
      </c>
      <c r="BO41" s="134">
        <v>10</v>
      </c>
      <c r="BP41" s="59">
        <f t="shared" si="3"/>
        <v>8</v>
      </c>
      <c r="BQ41" s="58" t="e">
        <f t="shared" si="9"/>
        <v>#REF!</v>
      </c>
      <c r="BR41" s="134">
        <v>2</v>
      </c>
      <c r="BS41" s="134">
        <v>5</v>
      </c>
      <c r="BT41" s="134">
        <v>3</v>
      </c>
      <c r="BU41" s="35">
        <f t="shared" si="5"/>
        <v>0</v>
      </c>
      <c r="BV41" s="58">
        <f t="shared" si="6"/>
        <v>10</v>
      </c>
      <c r="BW41" s="58" t="e">
        <f t="shared" si="7"/>
        <v>#REF!</v>
      </c>
      <c r="BX41" s="60" t="e">
        <f t="shared" si="8"/>
        <v>#REF!</v>
      </c>
      <c r="BZ41" s="115">
        <v>41.784458000000001</v>
      </c>
      <c r="CA41" s="115">
        <v>-69.974172999999993</v>
      </c>
      <c r="CB41" s="115"/>
      <c r="CC41" s="115"/>
      <c r="CE41" s="126">
        <v>0</v>
      </c>
      <c r="CF41" s="126">
        <v>0</v>
      </c>
      <c r="CG41" s="126">
        <v>0</v>
      </c>
      <c r="CH41" s="126">
        <v>0</v>
      </c>
    </row>
    <row r="42" spans="1:86" s="27" customFormat="1" ht="75" x14ac:dyDescent="0.25">
      <c r="A42" s="77" t="s">
        <v>714</v>
      </c>
      <c r="B42" s="56"/>
      <c r="C42" s="104"/>
      <c r="D42" s="103" t="s">
        <v>715</v>
      </c>
      <c r="E42" s="103" t="s">
        <v>716</v>
      </c>
      <c r="F42" s="103" t="s">
        <v>717</v>
      </c>
      <c r="G42" s="103" t="s">
        <v>701</v>
      </c>
      <c r="H42" s="35" t="s">
        <v>167</v>
      </c>
      <c r="I42" s="71" t="s">
        <v>718</v>
      </c>
      <c r="J42" s="38" t="s">
        <v>562</v>
      </c>
      <c r="K42" s="38" t="s">
        <v>562</v>
      </c>
      <c r="L42" s="38" t="s">
        <v>562</v>
      </c>
      <c r="M42" s="38" t="s">
        <v>562</v>
      </c>
      <c r="N42" s="38"/>
      <c r="O42" s="38"/>
      <c r="P42" s="38"/>
      <c r="Q42" s="35" t="s">
        <v>137</v>
      </c>
      <c r="V42" s="39"/>
      <c r="W42" s="56"/>
      <c r="X42" s="87" t="e">
        <f>ROUND(Y42*5280*(Z42*#REF!+AA42*#REF!+AB42*#REF!+AF42*#REF!+AO42*#REF!+AS42*#REF!+AT42*#REF!+AV42*#REF!)+(AC42*#REF!+AE42*#REF!+AI42*#REF!+AJ42*#REF!+AK42*#REF!+AL42*#REF!+AM42*#REF!+AN42*#REF!+AP42*#REF!+AR42*#REF!+AU42*#REF!+AW42*#REF!+AX42*#REF!+AY42*#REF!+AZ42*#REF!+BA42*#REF!)+(AG42*#REF!+AH42*#REF!+AQ42*#REF!),-2)</f>
        <v>#REF!</v>
      </c>
      <c r="Y42" s="35">
        <v>0.5</v>
      </c>
      <c r="Z42" s="126"/>
      <c r="AA42" s="126"/>
      <c r="AB42" s="126">
        <v>1</v>
      </c>
      <c r="AC42" s="126">
        <v>4</v>
      </c>
      <c r="AD42" s="126">
        <v>4</v>
      </c>
      <c r="AE42" s="126"/>
      <c r="AF42" s="126"/>
      <c r="AG42" s="126"/>
      <c r="AH42" s="126"/>
      <c r="AI42" s="126">
        <v>2</v>
      </c>
      <c r="AJ42" s="126"/>
      <c r="AK42" s="126"/>
      <c r="AL42" s="126"/>
      <c r="AM42" s="126"/>
      <c r="AN42" s="126"/>
      <c r="AO42" s="126"/>
      <c r="AP42" s="126"/>
      <c r="AQ42" s="126"/>
      <c r="AR42" s="126"/>
      <c r="AS42" s="126"/>
      <c r="AT42" s="126"/>
      <c r="AU42" s="126"/>
      <c r="AV42" s="126"/>
      <c r="AW42" s="126"/>
      <c r="AX42" s="126"/>
      <c r="AY42" s="126"/>
      <c r="AZ42" s="126"/>
      <c r="BA42" s="126"/>
      <c r="BB42" s="56"/>
      <c r="BC42" s="131" t="s">
        <v>563</v>
      </c>
      <c r="BD42" s="132">
        <v>60</v>
      </c>
      <c r="BE42" s="132">
        <v>0</v>
      </c>
      <c r="BF42" s="132">
        <v>3</v>
      </c>
      <c r="BG42" s="132">
        <v>2</v>
      </c>
      <c r="BH42" s="132">
        <v>2</v>
      </c>
      <c r="BI42" s="132">
        <v>2</v>
      </c>
      <c r="BJ42" s="132">
        <v>1.3</v>
      </c>
      <c r="BK42" s="132">
        <v>0.9</v>
      </c>
      <c r="BL42" s="35" t="e">
        <f>BJ42*(VLOOKUP(BF42,#REF!,2)+VLOOKUP(BG42,#REF!,3)+VLOOKUP(BH42,#REF!,4)+VLOOKUP(BI42,#REF!,5))</f>
        <v>#REF!</v>
      </c>
      <c r="BM42" s="134">
        <v>14</v>
      </c>
      <c r="BN42" s="35" t="e">
        <f t="shared" si="12"/>
        <v>#REF!</v>
      </c>
      <c r="BO42" s="134">
        <v>9</v>
      </c>
      <c r="BP42" s="59">
        <f t="shared" si="3"/>
        <v>12</v>
      </c>
      <c r="BQ42" s="58" t="e">
        <f t="shared" si="9"/>
        <v>#REF!</v>
      </c>
      <c r="BR42" s="134">
        <v>2</v>
      </c>
      <c r="BS42" s="134">
        <v>7</v>
      </c>
      <c r="BT42" s="134">
        <v>5</v>
      </c>
      <c r="BU42" s="35">
        <f t="shared" si="5"/>
        <v>0</v>
      </c>
      <c r="BV42" s="58">
        <f t="shared" si="6"/>
        <v>14</v>
      </c>
      <c r="BW42" s="58" t="e">
        <f t="shared" si="7"/>
        <v>#REF!</v>
      </c>
      <c r="BX42" s="60" t="e">
        <f t="shared" si="8"/>
        <v>#REF!</v>
      </c>
      <c r="BZ42" s="115">
        <v>41.784067</v>
      </c>
      <c r="CA42" s="115">
        <v>-69.984280999999996</v>
      </c>
      <c r="CB42" s="115">
        <v>41.788339999999998</v>
      </c>
      <c r="CC42" s="115">
        <v>-69.976419000000007</v>
      </c>
      <c r="CE42" s="126">
        <v>0</v>
      </c>
      <c r="CF42" s="126">
        <v>0</v>
      </c>
      <c r="CG42" s="126">
        <v>0</v>
      </c>
      <c r="CH42" s="126">
        <v>0</v>
      </c>
    </row>
    <row r="43" spans="1:86" s="27" customFormat="1" ht="75" x14ac:dyDescent="0.25">
      <c r="A43" s="77" t="s">
        <v>719</v>
      </c>
      <c r="B43" s="56"/>
      <c r="C43" s="104"/>
      <c r="D43" s="103" t="s">
        <v>720</v>
      </c>
      <c r="E43" s="27" t="s">
        <v>721</v>
      </c>
      <c r="F43" s="103" t="s">
        <v>722</v>
      </c>
      <c r="G43" s="103" t="s">
        <v>723</v>
      </c>
      <c r="H43" s="35" t="s">
        <v>167</v>
      </c>
      <c r="I43" s="71" t="s">
        <v>588</v>
      </c>
      <c r="J43" s="38" t="s">
        <v>562</v>
      </c>
      <c r="K43" s="38" t="s">
        <v>562</v>
      </c>
      <c r="L43" s="38" t="s">
        <v>562</v>
      </c>
      <c r="M43" s="38"/>
      <c r="N43" s="38"/>
      <c r="O43" s="38"/>
      <c r="P43" s="38"/>
      <c r="Q43" s="35" t="s">
        <v>137</v>
      </c>
      <c r="V43" s="39"/>
      <c r="W43" s="56"/>
      <c r="X43" s="87" t="e">
        <f>ROUND(Y43*5280*(Z43*#REF!+AA43*#REF!+AB43*#REF!+AF43*#REF!+AO43*#REF!+AS43*#REF!+AT43*#REF!+AV43*#REF!)+(AC43*#REF!+AE43*#REF!+AI43*#REF!+AJ43*#REF!+AK43*#REF!+AL43*#REF!+AM43*#REF!+AN43*#REF!+AP43*#REF!+AR43*#REF!+AU43*#REF!+AW43*#REF!+AX43*#REF!+AY43*#REF!+AZ43*#REF!+BA43*#REF!)+(AG43*#REF!+AH43*#REF!+AQ43*#REF!),-2)</f>
        <v>#REF!</v>
      </c>
      <c r="Y43" s="35">
        <v>0.5</v>
      </c>
      <c r="Z43" s="126"/>
      <c r="AA43" s="126"/>
      <c r="AB43" s="126"/>
      <c r="AC43" s="126">
        <v>6</v>
      </c>
      <c r="AD43" s="126">
        <v>6</v>
      </c>
      <c r="AE43" s="126"/>
      <c r="AF43" s="126">
        <v>1</v>
      </c>
      <c r="AG43" s="126"/>
      <c r="AH43" s="126"/>
      <c r="AI43" s="126">
        <v>3</v>
      </c>
      <c r="AJ43" s="126"/>
      <c r="AK43" s="126"/>
      <c r="AL43" s="126"/>
      <c r="AM43" s="126"/>
      <c r="AN43" s="126"/>
      <c r="AO43" s="126"/>
      <c r="AP43" s="126"/>
      <c r="AQ43" s="126"/>
      <c r="AR43" s="126"/>
      <c r="AS43" s="126"/>
      <c r="AT43" s="126"/>
      <c r="AU43" s="126"/>
      <c r="AV43" s="126"/>
      <c r="AW43" s="126"/>
      <c r="AX43" s="126"/>
      <c r="AY43" s="126"/>
      <c r="AZ43" s="126"/>
      <c r="BA43" s="126"/>
      <c r="BB43" s="56"/>
      <c r="BC43" s="131" t="s">
        <v>589</v>
      </c>
      <c r="BD43" s="132">
        <v>50</v>
      </c>
      <c r="BE43" s="132">
        <v>5</v>
      </c>
      <c r="BF43" s="132">
        <v>1</v>
      </c>
      <c r="BG43" s="132">
        <v>1</v>
      </c>
      <c r="BH43" s="132">
        <v>1</v>
      </c>
      <c r="BI43" s="132">
        <v>2</v>
      </c>
      <c r="BJ43" s="132">
        <v>0.9</v>
      </c>
      <c r="BK43" s="132">
        <v>0.7</v>
      </c>
      <c r="BL43" s="35" t="e">
        <f>BJ43*(VLOOKUP(BF43,#REF!,2)+VLOOKUP(BG43,#REF!,3)+VLOOKUP(BH43,#REF!,4)+VLOOKUP(BI43,#REF!,5))</f>
        <v>#REF!</v>
      </c>
      <c r="BM43" s="134">
        <v>9</v>
      </c>
      <c r="BN43" s="35" t="e">
        <f t="shared" si="12"/>
        <v>#REF!</v>
      </c>
      <c r="BO43" s="134">
        <v>7</v>
      </c>
      <c r="BP43" s="59">
        <f t="shared" si="3"/>
        <v>15</v>
      </c>
      <c r="BQ43" s="58" t="e">
        <f t="shared" si="9"/>
        <v>#REF!</v>
      </c>
      <c r="BR43" s="134">
        <v>10</v>
      </c>
      <c r="BS43" s="134">
        <v>7</v>
      </c>
      <c r="BT43" s="134">
        <v>10</v>
      </c>
      <c r="BU43" s="35">
        <f t="shared" si="5"/>
        <v>0</v>
      </c>
      <c r="BV43" s="58">
        <f t="shared" si="6"/>
        <v>27</v>
      </c>
      <c r="BW43" s="58" t="e">
        <f t="shared" si="7"/>
        <v>#REF!</v>
      </c>
      <c r="BX43" s="60" t="e">
        <f t="shared" si="8"/>
        <v>#REF!</v>
      </c>
      <c r="BZ43" s="115">
        <v>41.775346999999996</v>
      </c>
      <c r="CA43" s="115">
        <v>-70.008392999999998</v>
      </c>
      <c r="CB43" s="115">
        <v>41.780275000000003</v>
      </c>
      <c r="CC43" s="115">
        <v>-69.999879000000007</v>
      </c>
      <c r="CE43" s="126">
        <v>0</v>
      </c>
      <c r="CF43" s="126">
        <v>0</v>
      </c>
      <c r="CG43" s="126">
        <v>0</v>
      </c>
      <c r="CH43" s="126">
        <v>0</v>
      </c>
    </row>
    <row r="44" spans="1:86" s="27" customFormat="1" ht="112.5" x14ac:dyDescent="0.25">
      <c r="A44" s="77" t="s">
        <v>724</v>
      </c>
      <c r="B44" s="56"/>
      <c r="C44" s="104"/>
      <c r="D44" s="103" t="s">
        <v>725</v>
      </c>
      <c r="E44" s="27" t="s">
        <v>726</v>
      </c>
      <c r="F44" s="103" t="s">
        <v>727</v>
      </c>
      <c r="G44" s="103" t="s">
        <v>728</v>
      </c>
      <c r="H44" s="35" t="s">
        <v>167</v>
      </c>
      <c r="I44" s="27" t="s">
        <v>729</v>
      </c>
      <c r="J44" s="38" t="s">
        <v>562</v>
      </c>
      <c r="K44" s="38" t="s">
        <v>562</v>
      </c>
      <c r="L44" s="38" t="s">
        <v>562</v>
      </c>
      <c r="M44" s="38"/>
      <c r="N44" s="38"/>
      <c r="O44" s="38"/>
      <c r="P44" s="38"/>
      <c r="Q44" s="35" t="s">
        <v>137</v>
      </c>
      <c r="V44" s="39"/>
      <c r="W44" s="56"/>
      <c r="X44" s="87" t="e">
        <f>ROUND(Y44*5280*(Z44*#REF!+AA44*#REF!+AB44*#REF!+AF44*#REF!+AO44*#REF!+AS44*#REF!+AT44*#REF!+AV44*#REF!)+(AC44*#REF!+AE44*#REF!+AI44*#REF!+AJ44*#REF!+AK44*#REF!+AL44*#REF!+AM44*#REF!+AN44*#REF!+AP44*#REF!+AR44*#REF!+AU44*#REF!+AW44*#REF!+AX44*#REF!+AY44*#REF!+AZ44*#REF!+BA44*#REF!)+(AG44*#REF!+AH44*#REF!+AQ44*#REF!),-2)</f>
        <v>#REF!</v>
      </c>
      <c r="Y44" s="35">
        <v>0.3</v>
      </c>
      <c r="Z44" s="126"/>
      <c r="AA44" s="126"/>
      <c r="AB44" s="126"/>
      <c r="AC44" s="126"/>
      <c r="AD44" s="126"/>
      <c r="AE44" s="126"/>
      <c r="AF44" s="126">
        <v>1</v>
      </c>
      <c r="AG44" s="126"/>
      <c r="AH44" s="126"/>
      <c r="AI44" s="126"/>
      <c r="AJ44" s="126"/>
      <c r="AK44" s="126"/>
      <c r="AL44" s="126"/>
      <c r="AM44" s="126"/>
      <c r="AN44" s="126"/>
      <c r="AO44" s="126"/>
      <c r="AP44" s="126"/>
      <c r="AQ44" s="126"/>
      <c r="AR44" s="126"/>
      <c r="AS44" s="126"/>
      <c r="AT44" s="126"/>
      <c r="AU44" s="126"/>
      <c r="AV44" s="126"/>
      <c r="AW44" s="126"/>
      <c r="AX44" s="126"/>
      <c r="AY44" s="126"/>
      <c r="AZ44" s="126"/>
      <c r="BA44" s="126"/>
      <c r="BB44" s="56"/>
      <c r="BC44" s="131" t="s">
        <v>640</v>
      </c>
      <c r="BD44" s="132">
        <v>40</v>
      </c>
      <c r="BE44" s="132">
        <v>0</v>
      </c>
      <c r="BF44" s="132">
        <v>4</v>
      </c>
      <c r="BG44" s="132">
        <v>3</v>
      </c>
      <c r="BH44" s="133">
        <v>3</v>
      </c>
      <c r="BI44" s="132">
        <v>2</v>
      </c>
      <c r="BJ44" s="133">
        <v>1.5</v>
      </c>
      <c r="BK44" s="133">
        <v>1.5</v>
      </c>
      <c r="BL44" s="35" t="e">
        <f>BJ44*(VLOOKUP(BF44,#REF!,2)+VLOOKUP(BG44,#REF!,3)+VLOOKUP(BH44,#REF!,4)+VLOOKUP(BI44,#REF!,5))</f>
        <v>#REF!</v>
      </c>
      <c r="BM44" s="134">
        <v>15</v>
      </c>
      <c r="BN44" s="35" t="e">
        <f t="shared" si="12"/>
        <v>#REF!</v>
      </c>
      <c r="BO44" s="134">
        <v>15</v>
      </c>
      <c r="BP44" s="59">
        <f t="shared" si="3"/>
        <v>8</v>
      </c>
      <c r="BQ44" s="58" t="e">
        <f t="shared" si="9"/>
        <v>#REF!</v>
      </c>
      <c r="BR44" s="134">
        <v>2</v>
      </c>
      <c r="BS44" s="134">
        <v>10</v>
      </c>
      <c r="BT44" s="134">
        <v>10</v>
      </c>
      <c r="BU44" s="35">
        <f t="shared" si="5"/>
        <v>0</v>
      </c>
      <c r="BV44" s="58">
        <f t="shared" si="6"/>
        <v>22</v>
      </c>
      <c r="BW44" s="58" t="e">
        <f t="shared" si="7"/>
        <v>#REF!</v>
      </c>
      <c r="BX44" s="60" t="e">
        <f t="shared" si="8"/>
        <v>#REF!</v>
      </c>
      <c r="BZ44" s="115">
        <v>41.787554</v>
      </c>
      <c r="CA44" s="115">
        <v>-69.977755000000002</v>
      </c>
      <c r="CB44" s="115">
        <v>41.784154000000001</v>
      </c>
      <c r="CC44" s="115">
        <v>-69.975185999999994</v>
      </c>
      <c r="CE44" s="126">
        <v>0</v>
      </c>
      <c r="CF44" s="126">
        <v>0</v>
      </c>
      <c r="CG44" s="126">
        <v>0</v>
      </c>
      <c r="CH44" s="126">
        <v>0</v>
      </c>
    </row>
    <row r="45" spans="1:86" s="27" customFormat="1" ht="93.75" x14ac:dyDescent="0.25">
      <c r="A45" s="77" t="s">
        <v>730</v>
      </c>
      <c r="B45" s="56"/>
      <c r="C45" s="104"/>
      <c r="D45" s="103" t="s">
        <v>731</v>
      </c>
      <c r="E45" s="103" t="s">
        <v>732</v>
      </c>
      <c r="F45" s="103" t="s">
        <v>733</v>
      </c>
      <c r="G45" s="103" t="s">
        <v>734</v>
      </c>
      <c r="H45" s="35" t="s">
        <v>167</v>
      </c>
      <c r="I45" s="71" t="s">
        <v>588</v>
      </c>
      <c r="J45" s="38" t="s">
        <v>562</v>
      </c>
      <c r="K45" s="38" t="s">
        <v>562</v>
      </c>
      <c r="L45" s="38" t="s">
        <v>562</v>
      </c>
      <c r="M45" s="38"/>
      <c r="N45" s="38"/>
      <c r="O45" s="38"/>
      <c r="P45" s="38"/>
      <c r="Q45" s="35" t="s">
        <v>137</v>
      </c>
      <c r="V45" s="39"/>
      <c r="W45" s="56"/>
      <c r="X45" s="87" t="e">
        <f>ROUND(Y45*5280*(Z45*#REF!+AA45*#REF!+AB45*#REF!+AF45*#REF!+AO45*#REF!+AS45*#REF!+AT45*#REF!+AV45*#REF!)+(AC45*#REF!+AE45*#REF!+AI45*#REF!+AJ45*#REF!+AK45*#REF!+AL45*#REF!+AM45*#REF!+AN45*#REF!+AP45*#REF!+AR45*#REF!+AU45*#REF!+AW45*#REF!+AX45*#REF!+AY45*#REF!+AZ45*#REF!+BA45*#REF!)+(AG45*#REF!+AH45*#REF!+AQ45*#REF!),-2)</f>
        <v>#REF!</v>
      </c>
      <c r="Y45" s="35">
        <v>0.3</v>
      </c>
      <c r="Z45" s="126"/>
      <c r="AA45" s="126"/>
      <c r="AB45" s="126"/>
      <c r="AC45" s="126">
        <v>2</v>
      </c>
      <c r="AD45" s="126">
        <v>2</v>
      </c>
      <c r="AE45" s="126"/>
      <c r="AF45" s="126">
        <v>1</v>
      </c>
      <c r="AG45" s="126"/>
      <c r="AH45" s="126"/>
      <c r="AI45" s="126">
        <v>1</v>
      </c>
      <c r="AJ45" s="126"/>
      <c r="AK45" s="126"/>
      <c r="AL45" s="126"/>
      <c r="AM45" s="126"/>
      <c r="AN45" s="126"/>
      <c r="AO45" s="126"/>
      <c r="AP45" s="126"/>
      <c r="AQ45" s="126"/>
      <c r="AR45" s="126"/>
      <c r="AS45" s="126"/>
      <c r="AT45" s="126"/>
      <c r="AU45" s="126"/>
      <c r="AV45" s="126"/>
      <c r="AW45" s="126"/>
      <c r="AX45" s="126"/>
      <c r="AY45" s="126"/>
      <c r="AZ45" s="126"/>
      <c r="BA45" s="126"/>
      <c r="BB45" s="56"/>
      <c r="BC45" s="131" t="s">
        <v>735</v>
      </c>
      <c r="BD45" s="132">
        <v>55</v>
      </c>
      <c r="BE45" s="132">
        <v>0</v>
      </c>
      <c r="BF45" s="132">
        <v>2</v>
      </c>
      <c r="BG45" s="132">
        <v>1</v>
      </c>
      <c r="BH45" s="132">
        <v>1</v>
      </c>
      <c r="BI45" s="132">
        <v>2</v>
      </c>
      <c r="BJ45" s="132">
        <v>1.5</v>
      </c>
      <c r="BK45" s="132">
        <v>1.1000000000000001</v>
      </c>
      <c r="BL45" s="35" t="e">
        <f>BJ45*(VLOOKUP(BF45,#REF!,2)+VLOOKUP(BG45,#REF!,3)+VLOOKUP(BH45,#REF!,4)+VLOOKUP(BI45,#REF!,5))</f>
        <v>#REF!</v>
      </c>
      <c r="BM45" s="134">
        <v>14</v>
      </c>
      <c r="BN45" s="35" t="e">
        <f t="shared" si="12"/>
        <v>#REF!</v>
      </c>
      <c r="BO45" s="134">
        <v>10</v>
      </c>
      <c r="BP45" s="59">
        <f t="shared" si="3"/>
        <v>11</v>
      </c>
      <c r="BQ45" s="58" t="e">
        <f t="shared" si="9"/>
        <v>#REF!</v>
      </c>
      <c r="BR45" s="134">
        <v>10</v>
      </c>
      <c r="BS45" s="134">
        <v>10</v>
      </c>
      <c r="BT45" s="134">
        <v>10</v>
      </c>
      <c r="BU45" s="35">
        <f t="shared" si="5"/>
        <v>-1</v>
      </c>
      <c r="BV45" s="58">
        <f t="shared" si="6"/>
        <v>29</v>
      </c>
      <c r="BW45" s="58" t="e">
        <f t="shared" si="7"/>
        <v>#REF!</v>
      </c>
      <c r="BX45" s="60" t="e">
        <f t="shared" si="8"/>
        <v>#REF!</v>
      </c>
      <c r="BZ45" s="115">
        <v>41.797749000000003</v>
      </c>
      <c r="CA45" s="115">
        <v>-69.983277000000001</v>
      </c>
      <c r="CB45" s="115">
        <v>41.794697999999997</v>
      </c>
      <c r="CC45" s="115">
        <v>-69.983400000000003</v>
      </c>
      <c r="CE45" s="126">
        <v>0</v>
      </c>
      <c r="CF45" s="126">
        <v>0</v>
      </c>
      <c r="CG45" s="126">
        <v>0</v>
      </c>
      <c r="CH45" s="126">
        <v>1</v>
      </c>
    </row>
    <row r="46" spans="1:86" s="27" customFormat="1" ht="93.75" x14ac:dyDescent="0.25">
      <c r="A46" s="77" t="s">
        <v>736</v>
      </c>
      <c r="B46" s="56"/>
      <c r="C46" s="104"/>
      <c r="D46" s="103" t="s">
        <v>737</v>
      </c>
      <c r="E46" s="103" t="s">
        <v>738</v>
      </c>
      <c r="F46" s="103" t="s">
        <v>733</v>
      </c>
      <c r="G46" s="103" t="s">
        <v>739</v>
      </c>
      <c r="H46" s="35" t="s">
        <v>167</v>
      </c>
      <c r="I46" s="71" t="s">
        <v>569</v>
      </c>
      <c r="J46" s="38" t="s">
        <v>562</v>
      </c>
      <c r="K46" s="38" t="s">
        <v>690</v>
      </c>
      <c r="L46" s="38" t="s">
        <v>562</v>
      </c>
      <c r="M46" s="38" t="s">
        <v>562</v>
      </c>
      <c r="N46" s="38"/>
      <c r="O46" s="38" t="s">
        <v>562</v>
      </c>
      <c r="P46" s="38"/>
      <c r="Q46" s="35" t="s">
        <v>137</v>
      </c>
      <c r="V46" s="39"/>
      <c r="W46" s="56"/>
      <c r="X46" s="87" t="e">
        <f>ROUND(Y46*5280*(Z46*#REF!+AA46*#REF!+AB46*#REF!+AF46*#REF!+AO46*#REF!+AS46*#REF!+AT46*#REF!+AV46*#REF!)+(AC46*#REF!+AE46*#REF!+AI46*#REF!+AJ46*#REF!+AK46*#REF!+AL46*#REF!+AM46*#REF!+AN46*#REF!+AP46*#REF!+AR46*#REF!+AU46*#REF!+AW46*#REF!+AX46*#REF!+AY46*#REF!+AZ46*#REF!+BA46*#REF!)+(AG46*#REF!+AH46*#REF!+AQ46*#REF!),-2)</f>
        <v>#REF!</v>
      </c>
      <c r="Y46" s="35">
        <v>0.5</v>
      </c>
      <c r="Z46" s="126"/>
      <c r="AA46" s="126"/>
      <c r="AB46" s="126"/>
      <c r="AC46" s="126"/>
      <c r="AD46" s="126"/>
      <c r="AE46" s="126"/>
      <c r="AF46" s="126"/>
      <c r="AG46" s="126"/>
      <c r="AH46" s="126"/>
      <c r="AI46" s="126"/>
      <c r="AJ46" s="126"/>
      <c r="AK46" s="126"/>
      <c r="AL46" s="126"/>
      <c r="AM46" s="126"/>
      <c r="AN46" s="126"/>
      <c r="AO46" s="126">
        <v>1</v>
      </c>
      <c r="AP46" s="126">
        <v>3</v>
      </c>
      <c r="AQ46" s="126"/>
      <c r="AR46" s="126"/>
      <c r="AS46" s="126"/>
      <c r="AT46" s="126"/>
      <c r="AU46" s="126"/>
      <c r="AV46" s="126"/>
      <c r="AW46" s="126"/>
      <c r="AX46" s="126"/>
      <c r="AY46" s="126"/>
      <c r="AZ46" s="126"/>
      <c r="BA46" s="126"/>
      <c r="BB46" s="56"/>
      <c r="BC46" s="131" t="s">
        <v>570</v>
      </c>
      <c r="BD46" s="132">
        <v>55</v>
      </c>
      <c r="BE46" s="132">
        <v>5</v>
      </c>
      <c r="BF46" s="132">
        <v>4</v>
      </c>
      <c r="BG46" s="132">
        <v>1</v>
      </c>
      <c r="BH46" s="132">
        <v>1</v>
      </c>
      <c r="BI46" s="132">
        <v>1</v>
      </c>
      <c r="BJ46" s="132">
        <v>1.3</v>
      </c>
      <c r="BK46" s="132">
        <v>1.2</v>
      </c>
      <c r="BL46" s="35" t="e">
        <f>BJ46*(VLOOKUP(BF46,#REF!,2)+VLOOKUP(BG46,#REF!,3)+VLOOKUP(BH46,#REF!,4)+VLOOKUP(BI46,#REF!,5))</f>
        <v>#REF!</v>
      </c>
      <c r="BM46" s="134">
        <v>13</v>
      </c>
      <c r="BN46" s="35" t="e">
        <f t="shared" si="12"/>
        <v>#REF!</v>
      </c>
      <c r="BO46" s="134">
        <v>13</v>
      </c>
      <c r="BP46" s="59">
        <f t="shared" si="3"/>
        <v>16</v>
      </c>
      <c r="BQ46" s="58" t="e">
        <f t="shared" si="9"/>
        <v>#REF!</v>
      </c>
      <c r="BR46" s="134">
        <v>10</v>
      </c>
      <c r="BS46" s="134">
        <v>10</v>
      </c>
      <c r="BT46" s="134">
        <v>10</v>
      </c>
      <c r="BU46" s="35">
        <f t="shared" si="5"/>
        <v>-1</v>
      </c>
      <c r="BV46" s="58">
        <f t="shared" si="6"/>
        <v>29</v>
      </c>
      <c r="BW46" s="58" t="e">
        <f t="shared" si="7"/>
        <v>#REF!</v>
      </c>
      <c r="BX46" s="60" t="e">
        <f t="shared" si="8"/>
        <v>#REF!</v>
      </c>
      <c r="BZ46" s="115">
        <v>41.797749000000003</v>
      </c>
      <c r="CA46" s="115">
        <v>-69.983277000000001</v>
      </c>
      <c r="CB46" s="115">
        <v>41.792138000000001</v>
      </c>
      <c r="CC46" s="115">
        <v>-69.986682999999999</v>
      </c>
      <c r="CE46" s="126">
        <v>0</v>
      </c>
      <c r="CF46" s="126">
        <v>0</v>
      </c>
      <c r="CG46" s="126">
        <v>0</v>
      </c>
      <c r="CH46" s="126">
        <v>1</v>
      </c>
    </row>
    <row r="47" spans="1:86" s="27" customFormat="1" ht="93.75" x14ac:dyDescent="0.25">
      <c r="A47" s="77" t="s">
        <v>740</v>
      </c>
      <c r="B47" s="56"/>
      <c r="C47" s="104"/>
      <c r="D47" s="103" t="s">
        <v>741</v>
      </c>
      <c r="E47" s="27" t="s">
        <v>742</v>
      </c>
      <c r="F47" s="103" t="s">
        <v>743</v>
      </c>
      <c r="G47" s="103" t="s">
        <v>744</v>
      </c>
      <c r="H47" s="35" t="s">
        <v>167</v>
      </c>
      <c r="I47" s="71" t="s">
        <v>624</v>
      </c>
      <c r="J47" s="38" t="s">
        <v>562</v>
      </c>
      <c r="K47" s="38" t="s">
        <v>562</v>
      </c>
      <c r="L47" s="38" t="s">
        <v>562</v>
      </c>
      <c r="M47" s="38" t="s">
        <v>562</v>
      </c>
      <c r="N47" s="38"/>
      <c r="O47" s="38"/>
      <c r="P47" s="38"/>
      <c r="Q47" s="35" t="s">
        <v>137</v>
      </c>
      <c r="V47" s="39"/>
      <c r="W47" s="56"/>
      <c r="X47" s="87" t="e">
        <f>ROUND(Y47*5280*(Z47*#REF!+AA47*#REF!+AB47*#REF!+AF47*#REF!+AO47*#REF!+AS47*#REF!+AT47*#REF!+AV47*#REF!)+(AC47*#REF!+AE47*#REF!+AI47*#REF!+AJ47*#REF!+AK47*#REF!+AL47*#REF!+AM47*#REF!+AN47*#REF!+AP47*#REF!+AR47*#REF!+AU47*#REF!+AW47*#REF!+AX47*#REF!+AY47*#REF!+AZ47*#REF!+BA47*#REF!)+(AG47*#REF!+AH47*#REF!+AQ47*#REF!),-2)</f>
        <v>#REF!</v>
      </c>
      <c r="Y47" s="35">
        <v>0.2</v>
      </c>
      <c r="Z47" s="126"/>
      <c r="AA47" s="126"/>
      <c r="AB47" s="126">
        <v>1</v>
      </c>
      <c r="AC47" s="126"/>
      <c r="AD47" s="126"/>
      <c r="AE47" s="126"/>
      <c r="AF47" s="126"/>
      <c r="AG47" s="126"/>
      <c r="AH47" s="126"/>
      <c r="AI47" s="126"/>
      <c r="AJ47" s="126"/>
      <c r="AK47" s="126"/>
      <c r="AL47" s="126"/>
      <c r="AM47" s="126"/>
      <c r="AN47" s="126"/>
      <c r="AO47" s="126"/>
      <c r="AP47" s="126"/>
      <c r="AQ47" s="126"/>
      <c r="AR47" s="126"/>
      <c r="AS47" s="126"/>
      <c r="AT47" s="126"/>
      <c r="AU47" s="126"/>
      <c r="AV47" s="126"/>
      <c r="AW47" s="126"/>
      <c r="AX47" s="126"/>
      <c r="AY47" s="126"/>
      <c r="AZ47" s="126"/>
      <c r="BA47" s="126"/>
      <c r="BB47" s="56"/>
      <c r="BC47" s="131" t="s">
        <v>640</v>
      </c>
      <c r="BD47" s="132">
        <v>20</v>
      </c>
      <c r="BE47" s="132">
        <v>5</v>
      </c>
      <c r="BF47" s="132">
        <v>3</v>
      </c>
      <c r="BG47" s="132">
        <v>3</v>
      </c>
      <c r="BH47" s="132">
        <v>1</v>
      </c>
      <c r="BI47" s="132">
        <v>2</v>
      </c>
      <c r="BJ47" s="133">
        <v>1.5</v>
      </c>
      <c r="BK47" s="133">
        <v>1.5</v>
      </c>
      <c r="BL47" s="35" t="e">
        <f>BJ47*(VLOOKUP(BF47,#REF!,2)+VLOOKUP(BG47,#REF!,3)+VLOOKUP(BH47,#REF!,4)+VLOOKUP(BI47,#REF!,5))</f>
        <v>#REF!</v>
      </c>
      <c r="BM47" s="134">
        <v>15</v>
      </c>
      <c r="BN47" s="35" t="e">
        <f t="shared" si="12"/>
        <v>#REF!</v>
      </c>
      <c r="BO47" s="134">
        <v>15</v>
      </c>
      <c r="BP47" s="59">
        <f t="shared" si="3"/>
        <v>9</v>
      </c>
      <c r="BQ47" s="58" t="e">
        <f t="shared" si="9"/>
        <v>#REF!</v>
      </c>
      <c r="BR47" s="134">
        <v>10</v>
      </c>
      <c r="BS47" s="134">
        <v>7</v>
      </c>
      <c r="BT47" s="134">
        <v>10</v>
      </c>
      <c r="BU47" s="35">
        <f t="shared" si="5"/>
        <v>-3</v>
      </c>
      <c r="BV47" s="58">
        <f t="shared" si="6"/>
        <v>24</v>
      </c>
      <c r="BW47" s="58" t="e">
        <f t="shared" si="7"/>
        <v>#REF!</v>
      </c>
      <c r="BX47" s="60" t="e">
        <f t="shared" si="8"/>
        <v>#REF!</v>
      </c>
      <c r="BZ47" s="115">
        <v>41.779316000000001</v>
      </c>
      <c r="CA47" s="115">
        <v>-70.007070999999996</v>
      </c>
      <c r="CB47" s="115">
        <v>41.781731999999998</v>
      </c>
      <c r="CC47" s="115">
        <v>-70.008572999999998</v>
      </c>
      <c r="CE47" s="126">
        <v>1</v>
      </c>
      <c r="CF47" s="126">
        <v>0</v>
      </c>
      <c r="CG47" s="126">
        <v>1</v>
      </c>
      <c r="CH47" s="126">
        <v>1</v>
      </c>
    </row>
    <row r="48" spans="1:86" s="1" customFormat="1" ht="75" x14ac:dyDescent="0.25">
      <c r="A48" s="110" t="s">
        <v>745</v>
      </c>
      <c r="B48" s="105"/>
      <c r="C48" s="106"/>
      <c r="D48" s="103" t="s">
        <v>746</v>
      </c>
      <c r="E48" s="103" t="s">
        <v>566</v>
      </c>
      <c r="F48" s="103" t="s">
        <v>567</v>
      </c>
      <c r="G48" s="103" t="s">
        <v>568</v>
      </c>
      <c r="H48" s="35" t="s">
        <v>167</v>
      </c>
      <c r="I48" s="71" t="s">
        <v>588</v>
      </c>
      <c r="J48" s="38" t="s">
        <v>562</v>
      </c>
      <c r="K48" s="38" t="s">
        <v>562</v>
      </c>
      <c r="L48" s="38" t="s">
        <v>562</v>
      </c>
      <c r="Q48" s="35" t="s">
        <v>137</v>
      </c>
      <c r="V48" s="39"/>
      <c r="W48" s="105"/>
      <c r="X48" s="87" t="e">
        <f>ROUND(Y48*5280*(Z48*#REF!+AA48*#REF!+AB48*#REF!+AF48*#REF!+AO48*#REF!+AS48*#REF!+AT48*#REF!+AV48*#REF!)+(AC48*#REF!+AE48*#REF!+AI48*#REF!+AJ48*#REF!+AK48*#REF!+AL48*#REF!+AM48*#REF!+AN48*#REF!+AP48*#REF!+AR48*#REF!+AU48*#REF!+AW48*#REF!+AX48*#REF!+AY48*#REF!+AZ48*#REF!+BA48*#REF!)+(AG48*#REF!+AH48*#REF!+AQ48*#REF!),-2)</f>
        <v>#REF!</v>
      </c>
      <c r="Y48" s="127">
        <v>0.2</v>
      </c>
      <c r="Z48" s="129"/>
      <c r="AA48" s="129"/>
      <c r="AB48" s="129"/>
      <c r="AC48" s="129">
        <v>4</v>
      </c>
      <c r="AD48" s="129">
        <v>4</v>
      </c>
      <c r="AE48" s="129"/>
      <c r="AF48" s="129">
        <v>1</v>
      </c>
      <c r="AG48" s="129"/>
      <c r="AH48" s="129"/>
      <c r="AI48" s="129">
        <v>2</v>
      </c>
      <c r="AJ48" s="129"/>
      <c r="AK48" s="129"/>
      <c r="AL48" s="129"/>
      <c r="AM48" s="129"/>
      <c r="AN48" s="129"/>
      <c r="AO48" s="129"/>
      <c r="AP48" s="129"/>
      <c r="AQ48" s="129"/>
      <c r="AR48" s="129"/>
      <c r="AS48" s="129"/>
      <c r="AT48" s="129"/>
      <c r="AU48" s="129"/>
      <c r="AV48" s="129"/>
      <c r="AW48" s="129"/>
      <c r="AX48" s="129"/>
      <c r="AY48" s="129"/>
      <c r="AZ48" s="129"/>
      <c r="BA48" s="129"/>
      <c r="BB48" s="105"/>
      <c r="BC48" s="131" t="s">
        <v>589</v>
      </c>
      <c r="BD48" s="132">
        <v>85</v>
      </c>
      <c r="BE48" s="132">
        <v>0</v>
      </c>
      <c r="BF48" s="132">
        <v>3</v>
      </c>
      <c r="BG48" s="132">
        <v>2</v>
      </c>
      <c r="BH48" s="132">
        <v>3</v>
      </c>
      <c r="BI48" s="132">
        <v>2</v>
      </c>
      <c r="BJ48" s="132">
        <v>0.9</v>
      </c>
      <c r="BK48" s="132">
        <v>0.7</v>
      </c>
      <c r="BL48" s="35" t="e">
        <f>BJ48*(VLOOKUP(BF48,#REF!,2)+VLOOKUP(BG48,#REF!,3)+VLOOKUP(BH48,#REF!,4)+VLOOKUP(BI48,#REF!,5))</f>
        <v>#REF!</v>
      </c>
      <c r="BM48" s="134">
        <v>9</v>
      </c>
      <c r="BN48" s="35" t="e">
        <f t="shared" si="12"/>
        <v>#REF!</v>
      </c>
      <c r="BO48" s="134">
        <v>7</v>
      </c>
      <c r="BP48" s="59">
        <f t="shared" si="3"/>
        <v>17</v>
      </c>
      <c r="BQ48" s="58" t="e">
        <f t="shared" si="9"/>
        <v>#REF!</v>
      </c>
      <c r="BR48" s="134">
        <v>5</v>
      </c>
      <c r="BS48" s="134">
        <v>7</v>
      </c>
      <c r="BT48" s="134">
        <v>5</v>
      </c>
      <c r="BU48" s="35">
        <f t="shared" si="5"/>
        <v>0</v>
      </c>
      <c r="BV48" s="58">
        <f t="shared" si="6"/>
        <v>17</v>
      </c>
      <c r="BW48" s="58" t="e">
        <f t="shared" si="7"/>
        <v>#REF!</v>
      </c>
      <c r="BX48" s="60" t="e">
        <f t="shared" si="8"/>
        <v>#REF!</v>
      </c>
      <c r="BZ48" s="115">
        <v>41.785226000000002</v>
      </c>
      <c r="CA48" s="115">
        <v>-69.993750000000006</v>
      </c>
      <c r="CB48" s="115">
        <v>41.786265999999998</v>
      </c>
      <c r="CC48" s="115">
        <v>-69.989683999999997</v>
      </c>
      <c r="CE48" s="129">
        <v>0</v>
      </c>
      <c r="CF48" s="129">
        <v>0</v>
      </c>
      <c r="CG48" s="129">
        <v>0</v>
      </c>
      <c r="CH48" s="129">
        <v>0</v>
      </c>
    </row>
    <row r="49" spans="1:86" s="1" customFormat="1" ht="90" customHeight="1" x14ac:dyDescent="0.25">
      <c r="A49" s="110" t="s">
        <v>747</v>
      </c>
      <c r="B49" s="105"/>
      <c r="C49" s="106"/>
      <c r="D49" s="103" t="s">
        <v>748</v>
      </c>
      <c r="E49" s="111" t="s">
        <v>749</v>
      </c>
      <c r="F49" s="103" t="s">
        <v>750</v>
      </c>
      <c r="G49" s="103" t="s">
        <v>751</v>
      </c>
      <c r="H49" s="35" t="s">
        <v>167</v>
      </c>
      <c r="I49" s="111" t="s">
        <v>561</v>
      </c>
      <c r="J49" s="38" t="s">
        <v>562</v>
      </c>
      <c r="K49" s="38" t="s">
        <v>562</v>
      </c>
      <c r="L49" s="38" t="s">
        <v>562</v>
      </c>
      <c r="M49" s="38" t="s">
        <v>562</v>
      </c>
      <c r="Q49" s="35" t="s">
        <v>137</v>
      </c>
      <c r="V49" s="39"/>
      <c r="W49" s="105"/>
      <c r="X49" s="87" t="e">
        <f>ROUND(Y49*5280*(Z49*#REF!+AA49*#REF!+AB49*#REF!+AF49*#REF!+AO49*#REF!+AS49*#REF!+AT49*#REF!+AV49*#REF!)+(AC49*#REF!+AE49*#REF!+AI49*#REF!+AJ49*#REF!+AK49*#REF!+AL49*#REF!+AM49*#REF!+AN49*#REF!+AP49*#REF!+AR49*#REF!+AU49*#REF!+AW49*#REF!+AX49*#REF!+AY49*#REF!+AZ49*#REF!+BA49*#REF!)+(AG49*#REF!+AH49*#REF!+AQ49*#REF!),-2)</f>
        <v>#REF!</v>
      </c>
      <c r="Y49" s="127">
        <v>3.9</v>
      </c>
      <c r="Z49" s="129"/>
      <c r="AA49" s="129"/>
      <c r="AB49" s="129">
        <v>1</v>
      </c>
      <c r="AC49" s="129">
        <v>2</v>
      </c>
      <c r="AD49" s="129">
        <v>2</v>
      </c>
      <c r="AE49" s="129"/>
      <c r="AF49" s="129"/>
      <c r="AG49" s="129"/>
      <c r="AH49" s="129"/>
      <c r="AI49" s="129">
        <v>1</v>
      </c>
      <c r="AJ49" s="129"/>
      <c r="AK49" s="129"/>
      <c r="AL49" s="129"/>
      <c r="AM49" s="129"/>
      <c r="AN49" s="129"/>
      <c r="AO49" s="129"/>
      <c r="AP49" s="129"/>
      <c r="AQ49" s="129"/>
      <c r="AR49" s="129"/>
      <c r="AS49" s="129"/>
      <c r="AT49" s="129"/>
      <c r="AU49" s="129"/>
      <c r="AV49" s="129"/>
      <c r="AW49" s="129"/>
      <c r="AX49" s="129"/>
      <c r="AY49" s="129"/>
      <c r="AZ49" s="129"/>
      <c r="BA49" s="129"/>
      <c r="BB49" s="105"/>
      <c r="BC49" s="131" t="s">
        <v>640</v>
      </c>
      <c r="BD49" s="132">
        <v>40</v>
      </c>
      <c r="BE49" s="132">
        <v>5</v>
      </c>
      <c r="BF49" s="132">
        <v>1</v>
      </c>
      <c r="BG49" s="132">
        <v>1</v>
      </c>
      <c r="BH49" s="133">
        <v>1</v>
      </c>
      <c r="BI49" s="132">
        <v>2</v>
      </c>
      <c r="BJ49" s="133">
        <v>1.5</v>
      </c>
      <c r="BK49" s="133">
        <v>1.5</v>
      </c>
      <c r="BL49" s="35" t="e">
        <f>BJ49*(VLOOKUP(BF49,#REF!,2)+VLOOKUP(BG49,#REF!,3)+VLOOKUP(BH49,#REF!,4)+VLOOKUP(BI49,#REF!,5))</f>
        <v>#REF!</v>
      </c>
      <c r="BM49" s="134">
        <v>15</v>
      </c>
      <c r="BN49" s="35" t="e">
        <f t="shared" si="12"/>
        <v>#REF!</v>
      </c>
      <c r="BO49" s="134">
        <v>15</v>
      </c>
      <c r="BP49" s="59">
        <f t="shared" si="3"/>
        <v>13</v>
      </c>
      <c r="BQ49" s="58" t="e">
        <f t="shared" si="9"/>
        <v>#REF!</v>
      </c>
      <c r="BR49" s="134">
        <v>2</v>
      </c>
      <c r="BS49" s="134">
        <v>7</v>
      </c>
      <c r="BT49" s="134">
        <v>10</v>
      </c>
      <c r="BU49" s="35">
        <f t="shared" si="5"/>
        <v>-4</v>
      </c>
      <c r="BV49" s="58">
        <f t="shared" si="6"/>
        <v>15</v>
      </c>
      <c r="BW49" s="58" t="e">
        <f t="shared" si="7"/>
        <v>#REF!</v>
      </c>
      <c r="BX49" s="60" t="e">
        <f t="shared" si="8"/>
        <v>#REF!</v>
      </c>
      <c r="BZ49" s="115">
        <v>41.782052</v>
      </c>
      <c r="CA49" s="115">
        <v>-69.987502000000006</v>
      </c>
      <c r="CB49" s="115">
        <v>41.729368999999998</v>
      </c>
      <c r="CC49" s="115">
        <v>-69.992287000000005</v>
      </c>
      <c r="CE49" s="129">
        <v>1</v>
      </c>
      <c r="CF49" s="129">
        <v>1</v>
      </c>
      <c r="CG49" s="129">
        <v>1</v>
      </c>
      <c r="CH49" s="129">
        <v>1</v>
      </c>
    </row>
    <row r="50" spans="1:86" ht="18.75" x14ac:dyDescent="0.25">
      <c r="V50" s="39"/>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30"/>
    </row>
    <row r="51" spans="1:86" ht="18.75" x14ac:dyDescent="0.25">
      <c r="V51" s="39"/>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30"/>
    </row>
    <row r="52" spans="1:86" ht="18.75" x14ac:dyDescent="0.25">
      <c r="V52" s="39"/>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30"/>
    </row>
    <row r="53" spans="1:86" ht="18.75" x14ac:dyDescent="0.25">
      <c r="V53" s="39"/>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30"/>
    </row>
    <row r="54" spans="1:86" ht="18.75" x14ac:dyDescent="0.25">
      <c r="V54" s="39"/>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30"/>
    </row>
    <row r="55" spans="1:86" ht="18.75" x14ac:dyDescent="0.25">
      <c r="V55" s="39"/>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30"/>
    </row>
    <row r="56" spans="1:86" ht="18.75" x14ac:dyDescent="0.25">
      <c r="V56" s="39"/>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c r="BB56" s="130"/>
    </row>
    <row r="57" spans="1:86" ht="18.75" x14ac:dyDescent="0.25">
      <c r="V57" s="39"/>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30"/>
    </row>
    <row r="58" spans="1:86" ht="18.75" x14ac:dyDescent="0.25">
      <c r="V58" s="39"/>
      <c r="Z58" s="110"/>
      <c r="AA58" s="110"/>
      <c r="AB58" s="110"/>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30"/>
    </row>
    <row r="59" spans="1:86" ht="18.75" x14ac:dyDescent="0.25">
      <c r="V59" s="39"/>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10"/>
      <c r="AV59" s="110"/>
      <c r="AW59" s="110"/>
      <c r="AX59" s="110"/>
      <c r="AY59" s="110"/>
      <c r="AZ59" s="110"/>
      <c r="BA59" s="110"/>
      <c r="BB59" s="130"/>
    </row>
    <row r="60" spans="1:86" ht="18.75" x14ac:dyDescent="0.25">
      <c r="V60" s="39"/>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c r="AV60" s="110"/>
      <c r="AW60" s="110"/>
      <c r="AX60" s="110"/>
      <c r="AY60" s="110"/>
      <c r="AZ60" s="110"/>
      <c r="BA60" s="110"/>
      <c r="BB60" s="130"/>
    </row>
    <row r="61" spans="1:86" ht="18.75" x14ac:dyDescent="0.25">
      <c r="V61" s="39"/>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c r="BB61" s="130"/>
    </row>
    <row r="62" spans="1:86" ht="18.75" x14ac:dyDescent="0.25">
      <c r="V62" s="39"/>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30"/>
    </row>
    <row r="63" spans="1:86" ht="18.75" x14ac:dyDescent="0.25">
      <c r="V63" s="39"/>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30"/>
    </row>
    <row r="64" spans="1:86" x14ac:dyDescent="0.25">
      <c r="Z64" s="110"/>
      <c r="AA64" s="110"/>
      <c r="AB64" s="110"/>
      <c r="AC64" s="110"/>
      <c r="AD64" s="110"/>
      <c r="AE64" s="110"/>
      <c r="AF64" s="110"/>
      <c r="AG64" s="110"/>
      <c r="AH64" s="110"/>
      <c r="AI64" s="110"/>
      <c r="AJ64" s="110"/>
      <c r="AK64" s="110"/>
      <c r="AL64" s="110"/>
      <c r="AM64" s="110"/>
      <c r="AN64" s="110"/>
      <c r="AO64" s="110"/>
      <c r="AP64" s="110"/>
      <c r="AQ64" s="110"/>
      <c r="AR64" s="110"/>
      <c r="AS64" s="110"/>
      <c r="AT64" s="110"/>
      <c r="AU64" s="110"/>
      <c r="AV64" s="110"/>
      <c r="AW64" s="110"/>
      <c r="AX64" s="110"/>
      <c r="AY64" s="110"/>
      <c r="AZ64" s="110"/>
      <c r="BA64" s="110"/>
      <c r="BB64" s="130"/>
    </row>
    <row r="65" spans="26:54" x14ac:dyDescent="0.25">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30"/>
    </row>
    <row r="66" spans="26:54" x14ac:dyDescent="0.25">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30"/>
    </row>
    <row r="67" spans="26:54" x14ac:dyDescent="0.25">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30"/>
    </row>
    <row r="68" spans="26:54" x14ac:dyDescent="0.25">
      <c r="Z68" s="110"/>
      <c r="AA68" s="110"/>
      <c r="AB68" s="110"/>
      <c r="AC68" s="110"/>
      <c r="AD68" s="110"/>
      <c r="AE68" s="110"/>
      <c r="AF68" s="110"/>
      <c r="AG68" s="110"/>
      <c r="AH68" s="110"/>
      <c r="AI68" s="110"/>
      <c r="AJ68" s="110"/>
      <c r="AK68" s="110"/>
      <c r="AL68" s="110"/>
      <c r="AM68" s="110"/>
      <c r="AN68" s="110"/>
      <c r="AO68" s="110"/>
      <c r="AP68" s="110"/>
      <c r="AQ68" s="110"/>
      <c r="AR68" s="110"/>
      <c r="AS68" s="110"/>
      <c r="AT68" s="110"/>
      <c r="AU68" s="110"/>
      <c r="AV68" s="110"/>
      <c r="AW68" s="110"/>
      <c r="AX68" s="110"/>
      <c r="AY68" s="110"/>
      <c r="AZ68" s="110"/>
      <c r="BA68" s="110"/>
      <c r="BB68" s="130"/>
    </row>
    <row r="69" spans="26:54" x14ac:dyDescent="0.25">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30"/>
    </row>
    <row r="70" spans="26:54" x14ac:dyDescent="0.25">
      <c r="Z70" s="110"/>
      <c r="AA70" s="110"/>
      <c r="AB70" s="110"/>
      <c r="AC70" s="110"/>
      <c r="AD70" s="110"/>
      <c r="AE70" s="110"/>
      <c r="AF70" s="110"/>
      <c r="AG70" s="110"/>
      <c r="AH70" s="110"/>
      <c r="AI70" s="110"/>
      <c r="AJ70" s="110"/>
      <c r="AK70" s="110"/>
      <c r="AL70" s="110"/>
      <c r="AM70" s="110"/>
      <c r="AN70" s="110"/>
      <c r="AO70" s="110"/>
      <c r="AP70" s="110"/>
      <c r="AQ70" s="110"/>
      <c r="AR70" s="110"/>
      <c r="AS70" s="110"/>
      <c r="AT70" s="110"/>
      <c r="AU70" s="110"/>
      <c r="AV70" s="110"/>
      <c r="AW70" s="110"/>
      <c r="AX70" s="110"/>
      <c r="AY70" s="110"/>
      <c r="AZ70" s="110"/>
      <c r="BA70" s="110"/>
      <c r="BB70" s="130"/>
    </row>
    <row r="71" spans="26:54" x14ac:dyDescent="0.25">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30"/>
    </row>
    <row r="72" spans="26:54" x14ac:dyDescent="0.25">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30"/>
    </row>
    <row r="73" spans="26:54" x14ac:dyDescent="0.25">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30"/>
    </row>
    <row r="74" spans="26:54" x14ac:dyDescent="0.25">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c r="AY74" s="110"/>
      <c r="AZ74" s="110"/>
      <c r="BA74" s="110"/>
      <c r="BB74" s="130"/>
    </row>
    <row r="75" spans="26:54" x14ac:dyDescent="0.25">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c r="AY75" s="110"/>
      <c r="AZ75" s="110"/>
      <c r="BA75" s="110"/>
      <c r="BB75" s="130"/>
    </row>
    <row r="76" spans="26:54" x14ac:dyDescent="0.25">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110"/>
      <c r="AW76" s="110"/>
      <c r="AX76" s="110"/>
      <c r="AY76" s="110"/>
      <c r="AZ76" s="110"/>
      <c r="BA76" s="110"/>
      <c r="BB76" s="130"/>
    </row>
    <row r="77" spans="26:54" x14ac:dyDescent="0.25">
      <c r="Z77" s="110"/>
      <c r="AA77" s="110"/>
      <c r="AB77" s="110"/>
      <c r="AC77" s="110"/>
      <c r="AD77" s="110"/>
      <c r="AE77" s="110"/>
      <c r="AF77" s="110"/>
      <c r="AG77" s="110"/>
      <c r="AH77" s="110"/>
      <c r="AI77" s="110"/>
      <c r="AJ77" s="110"/>
      <c r="AK77" s="110"/>
      <c r="AL77" s="110"/>
      <c r="AM77" s="110"/>
      <c r="AN77" s="110"/>
      <c r="AO77" s="110"/>
      <c r="AP77" s="110"/>
      <c r="AQ77" s="110"/>
      <c r="AR77" s="110"/>
      <c r="AS77" s="110"/>
      <c r="AT77" s="110"/>
      <c r="AU77" s="110"/>
      <c r="AV77" s="110"/>
      <c r="AW77" s="110"/>
      <c r="AX77" s="110"/>
      <c r="AY77" s="110"/>
      <c r="AZ77" s="110"/>
      <c r="BA77" s="110"/>
      <c r="BB77" s="130"/>
    </row>
    <row r="78" spans="26:54" x14ac:dyDescent="0.25">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30"/>
    </row>
    <row r="79" spans="26:54" x14ac:dyDescent="0.25">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30"/>
    </row>
    <row r="80" spans="26:54" x14ac:dyDescent="0.25">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30"/>
    </row>
    <row r="81" spans="26:54" x14ac:dyDescent="0.25">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30"/>
    </row>
    <row r="82" spans="26:54" x14ac:dyDescent="0.25">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110"/>
      <c r="AZ82" s="110"/>
      <c r="BA82" s="110"/>
      <c r="BB82" s="130"/>
    </row>
    <row r="83" spans="26:54" x14ac:dyDescent="0.25">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0"/>
      <c r="AY83" s="110"/>
      <c r="AZ83" s="110"/>
      <c r="BA83" s="110"/>
      <c r="BB83" s="130"/>
    </row>
    <row r="84" spans="26:54" x14ac:dyDescent="0.25">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110"/>
      <c r="AY84" s="110"/>
      <c r="AZ84" s="110"/>
      <c r="BA84" s="110"/>
      <c r="BB84" s="130"/>
    </row>
    <row r="85" spans="26:54" x14ac:dyDescent="0.25">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c r="AV85" s="110"/>
      <c r="AW85" s="110"/>
      <c r="AX85" s="110"/>
      <c r="AY85" s="110"/>
      <c r="AZ85" s="110"/>
      <c r="BA85" s="110"/>
      <c r="BB85" s="130"/>
    </row>
    <row r="86" spans="26:54" x14ac:dyDescent="0.25">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110"/>
      <c r="AZ86" s="110"/>
      <c r="BA86" s="110"/>
      <c r="BB86" s="130"/>
    </row>
    <row r="87" spans="26:54" x14ac:dyDescent="0.25">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110"/>
      <c r="AY87" s="110"/>
      <c r="AZ87" s="110"/>
      <c r="BA87" s="110"/>
      <c r="BB87" s="130"/>
    </row>
    <row r="88" spans="26:54" x14ac:dyDescent="0.25">
      <c r="Z88" s="110"/>
      <c r="AA88" s="110"/>
      <c r="AB88" s="110"/>
      <c r="AC88" s="110"/>
      <c r="AD88" s="110"/>
      <c r="AE88" s="110"/>
      <c r="AF88" s="110"/>
      <c r="AG88" s="110"/>
      <c r="AH88" s="110"/>
      <c r="AI88" s="110"/>
      <c r="AJ88" s="110"/>
      <c r="AK88" s="110"/>
      <c r="AL88" s="110"/>
      <c r="AM88" s="110"/>
      <c r="AN88" s="110"/>
      <c r="AO88" s="110"/>
      <c r="AP88" s="110"/>
      <c r="AQ88" s="110"/>
      <c r="AR88" s="110"/>
      <c r="AS88" s="110"/>
      <c r="AT88" s="110"/>
      <c r="AU88" s="110"/>
      <c r="AV88" s="110"/>
      <c r="AW88" s="110"/>
      <c r="AX88" s="110"/>
      <c r="AY88" s="110"/>
      <c r="AZ88" s="110"/>
      <c r="BA88" s="110"/>
      <c r="BB88" s="130"/>
    </row>
    <row r="89" spans="26:54" x14ac:dyDescent="0.25">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c r="AV89" s="110"/>
      <c r="AW89" s="110"/>
      <c r="AX89" s="110"/>
      <c r="AY89" s="110"/>
      <c r="AZ89" s="110"/>
      <c r="BA89" s="110"/>
      <c r="BB89" s="130"/>
    </row>
    <row r="90" spans="26:54" x14ac:dyDescent="0.25">
      <c r="Z90" s="110"/>
      <c r="AA90" s="110"/>
      <c r="AB90" s="110"/>
      <c r="AC90" s="110"/>
      <c r="AD90" s="110"/>
      <c r="AE90" s="110"/>
      <c r="AF90" s="110"/>
      <c r="AG90" s="110"/>
      <c r="AH90" s="110"/>
      <c r="AI90" s="110"/>
      <c r="AJ90" s="110"/>
      <c r="AK90" s="110"/>
      <c r="AL90" s="110"/>
      <c r="AM90" s="110"/>
      <c r="AN90" s="110"/>
      <c r="AO90" s="110"/>
      <c r="AP90" s="110"/>
      <c r="AQ90" s="110"/>
      <c r="AR90" s="110"/>
      <c r="AS90" s="110"/>
      <c r="AT90" s="110"/>
      <c r="AU90" s="110"/>
      <c r="AV90" s="110"/>
      <c r="AW90" s="110"/>
      <c r="AX90" s="110"/>
      <c r="AY90" s="110"/>
      <c r="AZ90" s="110"/>
      <c r="BA90" s="110"/>
      <c r="BB90" s="130"/>
    </row>
    <row r="91" spans="26:54" x14ac:dyDescent="0.25">
      <c r="Z91" s="110"/>
      <c r="AA91" s="110"/>
      <c r="AB91" s="110"/>
      <c r="AC91" s="110"/>
      <c r="AD91" s="110"/>
      <c r="AE91" s="110"/>
      <c r="AF91" s="110"/>
      <c r="AG91" s="110"/>
      <c r="AH91" s="110"/>
      <c r="AI91" s="110"/>
      <c r="AJ91" s="110"/>
      <c r="AK91" s="110"/>
      <c r="AL91" s="110"/>
      <c r="AM91" s="110"/>
      <c r="AN91" s="110"/>
      <c r="AO91" s="110"/>
      <c r="AP91" s="110"/>
      <c r="AQ91" s="110"/>
      <c r="AR91" s="110"/>
      <c r="AS91" s="110"/>
      <c r="AT91" s="110"/>
      <c r="AU91" s="110"/>
      <c r="AV91" s="110"/>
      <c r="AW91" s="110"/>
      <c r="AX91" s="110"/>
      <c r="AY91" s="110"/>
      <c r="AZ91" s="110"/>
      <c r="BA91" s="110"/>
      <c r="BB91" s="130"/>
    </row>
    <row r="92" spans="26:54" x14ac:dyDescent="0.25">
      <c r="Z92" s="110"/>
      <c r="AA92" s="110"/>
      <c r="AB92" s="110"/>
      <c r="AC92" s="110"/>
      <c r="AD92" s="110"/>
      <c r="AE92" s="110"/>
      <c r="AF92" s="110"/>
      <c r="AG92" s="110"/>
      <c r="AH92" s="110"/>
      <c r="AI92" s="110"/>
      <c r="AJ92" s="110"/>
      <c r="AK92" s="110"/>
      <c r="AL92" s="110"/>
      <c r="AM92" s="110"/>
      <c r="AN92" s="110"/>
      <c r="AO92" s="110"/>
      <c r="AP92" s="110"/>
      <c r="AQ92" s="110"/>
      <c r="AR92" s="110"/>
      <c r="AS92" s="110"/>
      <c r="AT92" s="110"/>
      <c r="AU92" s="110"/>
      <c r="AV92" s="110"/>
      <c r="AW92" s="110"/>
      <c r="AX92" s="110"/>
      <c r="AY92" s="110"/>
      <c r="AZ92" s="110"/>
      <c r="BA92" s="110"/>
      <c r="BB92" s="130"/>
    </row>
    <row r="93" spans="26:54" x14ac:dyDescent="0.25">
      <c r="Z93" s="110"/>
      <c r="AA93" s="110"/>
      <c r="AB93" s="110"/>
      <c r="AC93" s="110"/>
      <c r="AD93" s="110"/>
      <c r="AE93" s="110"/>
      <c r="AF93" s="110"/>
      <c r="AG93" s="110"/>
      <c r="AH93" s="110"/>
      <c r="AI93" s="110"/>
      <c r="AJ93" s="110"/>
      <c r="AK93" s="110"/>
      <c r="AL93" s="110"/>
      <c r="AM93" s="110"/>
      <c r="AN93" s="110"/>
      <c r="AO93" s="110"/>
      <c r="AP93" s="110"/>
      <c r="AQ93" s="110"/>
      <c r="AR93" s="110"/>
      <c r="AS93" s="110"/>
      <c r="AT93" s="110"/>
      <c r="AU93" s="110"/>
      <c r="AV93" s="110"/>
      <c r="AW93" s="110"/>
      <c r="AX93" s="110"/>
      <c r="AY93" s="110"/>
      <c r="AZ93" s="110"/>
      <c r="BA93" s="110"/>
      <c r="BB93" s="130"/>
    </row>
    <row r="94" spans="26:54" x14ac:dyDescent="0.25">
      <c r="Z94" s="110"/>
      <c r="AA94" s="110"/>
      <c r="AB94" s="110"/>
      <c r="AC94" s="110"/>
      <c r="AD94" s="110"/>
      <c r="AE94" s="110"/>
      <c r="AF94" s="110"/>
      <c r="AG94" s="110"/>
      <c r="AH94" s="110"/>
      <c r="AI94" s="110"/>
      <c r="AJ94" s="110"/>
      <c r="AK94" s="110"/>
      <c r="AL94" s="110"/>
      <c r="AM94" s="110"/>
      <c r="AN94" s="110"/>
      <c r="AO94" s="110"/>
      <c r="AP94" s="110"/>
      <c r="AQ94" s="110"/>
      <c r="AR94" s="110"/>
      <c r="AS94" s="110"/>
      <c r="AT94" s="110"/>
      <c r="AU94" s="110"/>
      <c r="AV94" s="110"/>
      <c r="AW94" s="110"/>
      <c r="AX94" s="110"/>
      <c r="AY94" s="110"/>
      <c r="AZ94" s="110"/>
      <c r="BA94" s="110"/>
      <c r="BB94" s="130"/>
    </row>
    <row r="95" spans="26:54" x14ac:dyDescent="0.25">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c r="AV95" s="110"/>
      <c r="AW95" s="110"/>
      <c r="AX95" s="110"/>
      <c r="AY95" s="110"/>
      <c r="AZ95" s="110"/>
      <c r="BA95" s="110"/>
      <c r="BB95" s="130"/>
    </row>
    <row r="96" spans="26:54" x14ac:dyDescent="0.25">
      <c r="Z96" s="110"/>
      <c r="AA96" s="110"/>
      <c r="AB96" s="110"/>
      <c r="AC96" s="110"/>
      <c r="AD96" s="110"/>
      <c r="AE96" s="110"/>
      <c r="AF96" s="110"/>
      <c r="AG96" s="110"/>
      <c r="AH96" s="110"/>
      <c r="AI96" s="110"/>
      <c r="AJ96" s="110"/>
      <c r="AK96" s="110"/>
      <c r="AL96" s="110"/>
      <c r="AM96" s="110"/>
      <c r="AN96" s="110"/>
      <c r="AO96" s="110"/>
      <c r="AP96" s="110"/>
      <c r="AQ96" s="110"/>
      <c r="AR96" s="110"/>
      <c r="AS96" s="110"/>
      <c r="AT96" s="110"/>
      <c r="AU96" s="110"/>
      <c r="AV96" s="110"/>
      <c r="AW96" s="110"/>
      <c r="AX96" s="110"/>
      <c r="AY96" s="110"/>
      <c r="AZ96" s="110"/>
      <c r="BA96" s="110"/>
      <c r="BB96" s="130"/>
    </row>
    <row r="97" spans="26:54" x14ac:dyDescent="0.25">
      <c r="Z97" s="110"/>
      <c r="AA97" s="110"/>
      <c r="AB97" s="110"/>
      <c r="AC97" s="110"/>
      <c r="AD97" s="110"/>
      <c r="AE97" s="110"/>
      <c r="AF97" s="110"/>
      <c r="AG97" s="110"/>
      <c r="AH97" s="110"/>
      <c r="AI97" s="110"/>
      <c r="AJ97" s="110"/>
      <c r="AK97" s="110"/>
      <c r="AL97" s="110"/>
      <c r="AM97" s="110"/>
      <c r="AN97" s="110"/>
      <c r="AO97" s="110"/>
      <c r="AP97" s="110"/>
      <c r="AQ97" s="110"/>
      <c r="AR97" s="110"/>
      <c r="AS97" s="110"/>
      <c r="AT97" s="110"/>
      <c r="AU97" s="110"/>
      <c r="AV97" s="110"/>
      <c r="AW97" s="110"/>
      <c r="AX97" s="110"/>
      <c r="AY97" s="110"/>
      <c r="AZ97" s="110"/>
      <c r="BA97" s="110"/>
      <c r="BB97" s="130"/>
    </row>
    <row r="98" spans="26:54" x14ac:dyDescent="0.25">
      <c r="Z98" s="110"/>
      <c r="AA98" s="110"/>
      <c r="AB98" s="110"/>
      <c r="AC98" s="110"/>
      <c r="AD98" s="110"/>
      <c r="AE98" s="110"/>
      <c r="AF98" s="110"/>
      <c r="AG98" s="110"/>
      <c r="AH98" s="110"/>
      <c r="AI98" s="110"/>
      <c r="AJ98" s="110"/>
      <c r="AK98" s="110"/>
      <c r="AL98" s="110"/>
      <c r="AM98" s="110"/>
      <c r="AN98" s="110"/>
      <c r="AO98" s="110"/>
      <c r="AP98" s="110"/>
      <c r="AQ98" s="110"/>
      <c r="AR98" s="110"/>
      <c r="AS98" s="110"/>
      <c r="AT98" s="110"/>
      <c r="AU98" s="110"/>
      <c r="AV98" s="110"/>
      <c r="AW98" s="110"/>
      <c r="AX98" s="110"/>
      <c r="AY98" s="110"/>
      <c r="AZ98" s="110"/>
      <c r="BA98" s="110"/>
      <c r="BB98" s="130"/>
    </row>
    <row r="99" spans="26:54" x14ac:dyDescent="0.25">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30"/>
    </row>
    <row r="100" spans="26:54" x14ac:dyDescent="0.25">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30"/>
    </row>
    <row r="101" spans="26:54" x14ac:dyDescent="0.25">
      <c r="Z101" s="110"/>
      <c r="AA101" s="110"/>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30"/>
    </row>
    <row r="102" spans="26:54" x14ac:dyDescent="0.25">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30"/>
    </row>
    <row r="103" spans="26:54" x14ac:dyDescent="0.25">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30"/>
    </row>
    <row r="104" spans="26:54" x14ac:dyDescent="0.25">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30"/>
    </row>
    <row r="105" spans="26:54" x14ac:dyDescent="0.25">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30"/>
    </row>
    <row r="106" spans="26:54" x14ac:dyDescent="0.25">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c r="AV106" s="110"/>
      <c r="AW106" s="110"/>
      <c r="AX106" s="110"/>
      <c r="AY106" s="110"/>
      <c r="AZ106" s="110"/>
      <c r="BA106" s="110"/>
      <c r="BB106" s="130"/>
    </row>
    <row r="107" spans="26:54" x14ac:dyDescent="0.25">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c r="AV107" s="110"/>
      <c r="AW107" s="110"/>
      <c r="AX107" s="110"/>
      <c r="AY107" s="110"/>
      <c r="AZ107" s="110"/>
      <c r="BA107" s="110"/>
      <c r="BB107" s="130"/>
    </row>
    <row r="108" spans="26:54" x14ac:dyDescent="0.25">
      <c r="Z108" s="110"/>
      <c r="AA108" s="110"/>
      <c r="AB108" s="110"/>
      <c r="AC108" s="110"/>
      <c r="AD108" s="110"/>
      <c r="AE108" s="110"/>
      <c r="AF108" s="110"/>
      <c r="AG108" s="110"/>
      <c r="AH108" s="110"/>
      <c r="AI108" s="110"/>
      <c r="AJ108" s="110"/>
      <c r="AK108" s="110"/>
      <c r="AL108" s="110"/>
      <c r="AM108" s="110"/>
      <c r="AN108" s="110"/>
      <c r="AO108" s="110"/>
      <c r="AP108" s="110"/>
      <c r="AQ108" s="110"/>
      <c r="AR108" s="110"/>
      <c r="AS108" s="110"/>
      <c r="AT108" s="110"/>
      <c r="AU108" s="110"/>
      <c r="AV108" s="110"/>
      <c r="AW108" s="110"/>
      <c r="AX108" s="110"/>
      <c r="AY108" s="110"/>
      <c r="AZ108" s="110"/>
      <c r="BA108" s="110"/>
      <c r="BB108" s="130"/>
    </row>
    <row r="109" spans="26:54" x14ac:dyDescent="0.25">
      <c r="Z109" s="110"/>
      <c r="AA109" s="110"/>
      <c r="AB109" s="110"/>
      <c r="AC109" s="110"/>
      <c r="AD109" s="110"/>
      <c r="AE109" s="110"/>
      <c r="AF109" s="110"/>
      <c r="AG109" s="110"/>
      <c r="AH109" s="110"/>
      <c r="AI109" s="110"/>
      <c r="AJ109" s="110"/>
      <c r="AK109" s="110"/>
      <c r="AL109" s="110"/>
      <c r="AM109" s="110"/>
      <c r="AN109" s="110"/>
      <c r="AO109" s="110"/>
      <c r="AP109" s="110"/>
      <c r="AQ109" s="110"/>
      <c r="AR109" s="110"/>
      <c r="AS109" s="110"/>
      <c r="AT109" s="110"/>
      <c r="AU109" s="110"/>
      <c r="AV109" s="110"/>
      <c r="AW109" s="110"/>
      <c r="AX109" s="110"/>
      <c r="AY109" s="110"/>
      <c r="AZ109" s="110"/>
      <c r="BA109" s="110"/>
      <c r="BB109" s="130"/>
    </row>
    <row r="110" spans="26:54" x14ac:dyDescent="0.25">
      <c r="Z110" s="110"/>
      <c r="AA110" s="110"/>
      <c r="AB110" s="110"/>
      <c r="AC110" s="110"/>
      <c r="AD110" s="110"/>
      <c r="AE110" s="110"/>
      <c r="AF110" s="110"/>
      <c r="AG110" s="110"/>
      <c r="AH110" s="110"/>
      <c r="AI110" s="110"/>
      <c r="AJ110" s="110"/>
      <c r="AK110" s="110"/>
      <c r="AL110" s="110"/>
      <c r="AM110" s="110"/>
      <c r="AN110" s="110"/>
      <c r="AO110" s="110"/>
      <c r="AP110" s="110"/>
      <c r="AQ110" s="110"/>
      <c r="AR110" s="110"/>
      <c r="AS110" s="110"/>
      <c r="AT110" s="110"/>
      <c r="AU110" s="110"/>
      <c r="AV110" s="110"/>
      <c r="AW110" s="110"/>
      <c r="AX110" s="110"/>
      <c r="AY110" s="110"/>
      <c r="AZ110" s="110"/>
      <c r="BA110" s="110"/>
      <c r="BB110" s="130"/>
    </row>
    <row r="111" spans="26:54" x14ac:dyDescent="0.25">
      <c r="Z111" s="110"/>
      <c r="AA111" s="110"/>
      <c r="AB111" s="110"/>
      <c r="AC111" s="110"/>
      <c r="AD111" s="110"/>
      <c r="AE111" s="110"/>
      <c r="AF111" s="110"/>
      <c r="AG111" s="110"/>
      <c r="AH111" s="110"/>
      <c r="AI111" s="110"/>
      <c r="AJ111" s="110"/>
      <c r="AK111" s="110"/>
      <c r="AL111" s="110"/>
      <c r="AM111" s="110"/>
      <c r="AN111" s="110"/>
      <c r="AO111" s="110"/>
      <c r="AP111" s="110"/>
      <c r="AQ111" s="110"/>
      <c r="AR111" s="110"/>
      <c r="AS111" s="110"/>
      <c r="AT111" s="110"/>
      <c r="AU111" s="110"/>
      <c r="AV111" s="110"/>
      <c r="AW111" s="110"/>
      <c r="AX111" s="110"/>
      <c r="AY111" s="110"/>
      <c r="AZ111" s="110"/>
      <c r="BA111" s="110"/>
      <c r="BB111" s="130"/>
    </row>
    <row r="112" spans="26:54" x14ac:dyDescent="0.25">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0"/>
      <c r="AY112" s="110"/>
      <c r="AZ112" s="110"/>
      <c r="BA112" s="110"/>
      <c r="BB112" s="130"/>
    </row>
    <row r="113" spans="26:54" x14ac:dyDescent="0.25">
      <c r="Z113" s="110"/>
      <c r="AA113" s="110"/>
      <c r="AB113" s="110"/>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10"/>
      <c r="AY113" s="110"/>
      <c r="AZ113" s="110"/>
      <c r="BA113" s="110"/>
      <c r="BB113" s="130"/>
    </row>
    <row r="114" spans="26:54" x14ac:dyDescent="0.25">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c r="AV114" s="110"/>
      <c r="AW114" s="110"/>
      <c r="AX114" s="110"/>
      <c r="AY114" s="110"/>
      <c r="AZ114" s="110"/>
      <c r="BA114" s="110"/>
      <c r="BB114" s="130"/>
    </row>
    <row r="115" spans="26:54" x14ac:dyDescent="0.25">
      <c r="Z115" s="110"/>
      <c r="AA115" s="110"/>
      <c r="AB115" s="110"/>
      <c r="AC115" s="110"/>
      <c r="AD115" s="110"/>
      <c r="AE115" s="110"/>
      <c r="AF115" s="110"/>
      <c r="AG115" s="110"/>
      <c r="AH115" s="110"/>
      <c r="AI115" s="110"/>
      <c r="AJ115" s="110"/>
      <c r="AK115" s="110"/>
      <c r="AL115" s="110"/>
      <c r="AM115" s="110"/>
      <c r="AN115" s="110"/>
      <c r="AO115" s="110"/>
      <c r="AP115" s="110"/>
      <c r="AQ115" s="110"/>
      <c r="AR115" s="110"/>
      <c r="AS115" s="110"/>
      <c r="AT115" s="110"/>
      <c r="AU115" s="110"/>
      <c r="AV115" s="110"/>
      <c r="AW115" s="110"/>
      <c r="AX115" s="110"/>
      <c r="AY115" s="110"/>
      <c r="AZ115" s="110"/>
      <c r="BA115" s="110"/>
      <c r="BB115" s="130"/>
    </row>
    <row r="116" spans="26:54" x14ac:dyDescent="0.25">
      <c r="Z116" s="110"/>
      <c r="AA116" s="110"/>
      <c r="AB116" s="110"/>
      <c r="AC116" s="110"/>
      <c r="AD116" s="110"/>
      <c r="AE116" s="110"/>
      <c r="AF116" s="110"/>
      <c r="AG116" s="110"/>
      <c r="AH116" s="110"/>
      <c r="AI116" s="110"/>
      <c r="AJ116" s="110"/>
      <c r="AK116" s="110"/>
      <c r="AL116" s="110"/>
      <c r="AM116" s="110"/>
      <c r="AN116" s="110"/>
      <c r="AO116" s="110"/>
      <c r="AP116" s="110"/>
      <c r="AQ116" s="110"/>
      <c r="AR116" s="110"/>
      <c r="AS116" s="110"/>
      <c r="AT116" s="110"/>
      <c r="AU116" s="110"/>
      <c r="AV116" s="110"/>
      <c r="AW116" s="110"/>
      <c r="AX116" s="110"/>
      <c r="AY116" s="110"/>
      <c r="AZ116" s="110"/>
      <c r="BA116" s="110"/>
      <c r="BB116" s="130"/>
    </row>
    <row r="117" spans="26:54" x14ac:dyDescent="0.25">
      <c r="Z117" s="110"/>
      <c r="AA117" s="110"/>
      <c r="AB117" s="110"/>
      <c r="AC117" s="110"/>
      <c r="AD117" s="110"/>
      <c r="AE117" s="110"/>
      <c r="AF117" s="110"/>
      <c r="AG117" s="110"/>
      <c r="AH117" s="110"/>
      <c r="AI117" s="110"/>
      <c r="AJ117" s="110"/>
      <c r="AK117" s="110"/>
      <c r="AL117" s="110"/>
      <c r="AM117" s="110"/>
      <c r="AN117" s="110"/>
      <c r="AO117" s="110"/>
      <c r="AP117" s="110"/>
      <c r="AQ117" s="110"/>
      <c r="AR117" s="110"/>
      <c r="AS117" s="110"/>
      <c r="AT117" s="110"/>
      <c r="AU117" s="110"/>
      <c r="AV117" s="110"/>
      <c r="AW117" s="110"/>
      <c r="AX117" s="110"/>
      <c r="AY117" s="110"/>
      <c r="AZ117" s="110"/>
      <c r="BA117" s="110"/>
      <c r="BB117" s="130"/>
    </row>
    <row r="118" spans="26:54" x14ac:dyDescent="0.25">
      <c r="Z118" s="110"/>
      <c r="AA118" s="110"/>
      <c r="AB118" s="110"/>
      <c r="AC118" s="110"/>
      <c r="AD118" s="110"/>
      <c r="AE118" s="110"/>
      <c r="AF118" s="110"/>
      <c r="AG118" s="110"/>
      <c r="AH118" s="110"/>
      <c r="AI118" s="110"/>
      <c r="AJ118" s="110"/>
      <c r="AK118" s="110"/>
      <c r="AL118" s="110"/>
      <c r="AM118" s="110"/>
      <c r="AN118" s="110"/>
      <c r="AO118" s="110"/>
      <c r="AP118" s="110"/>
      <c r="AQ118" s="110"/>
      <c r="AR118" s="110"/>
      <c r="AS118" s="110"/>
      <c r="AT118" s="110"/>
      <c r="AU118" s="110"/>
      <c r="AV118" s="110"/>
      <c r="AW118" s="110"/>
      <c r="AX118" s="110"/>
      <c r="AY118" s="110"/>
      <c r="AZ118" s="110"/>
      <c r="BA118" s="110"/>
      <c r="BB118" s="130"/>
    </row>
    <row r="119" spans="26:54" x14ac:dyDescent="0.25">
      <c r="Z119" s="110"/>
      <c r="AA119" s="110"/>
      <c r="AB119" s="110"/>
      <c r="AC119" s="110"/>
      <c r="AD119" s="110"/>
      <c r="AE119" s="110"/>
      <c r="AF119" s="110"/>
      <c r="AG119" s="110"/>
      <c r="AH119" s="110"/>
      <c r="AI119" s="110"/>
      <c r="AJ119" s="110"/>
      <c r="AK119" s="110"/>
      <c r="AL119" s="110"/>
      <c r="AM119" s="110"/>
      <c r="AN119" s="110"/>
      <c r="AO119" s="110"/>
      <c r="AP119" s="110"/>
      <c r="AQ119" s="110"/>
      <c r="AR119" s="110"/>
      <c r="AS119" s="110"/>
      <c r="AT119" s="110"/>
      <c r="AU119" s="110"/>
      <c r="AV119" s="110"/>
      <c r="AW119" s="110"/>
      <c r="AX119" s="110"/>
      <c r="AY119" s="110"/>
      <c r="AZ119" s="110"/>
      <c r="BA119" s="110"/>
      <c r="BB119" s="130"/>
    </row>
    <row r="120" spans="26:54" x14ac:dyDescent="0.25">
      <c r="Z120" s="110"/>
      <c r="AA120" s="110"/>
      <c r="AB120" s="110"/>
      <c r="AC120" s="110"/>
      <c r="AD120" s="110"/>
      <c r="AE120" s="110"/>
      <c r="AF120" s="110"/>
      <c r="AG120" s="110"/>
      <c r="AH120" s="110"/>
      <c r="AI120" s="110"/>
      <c r="AJ120" s="110"/>
      <c r="AK120" s="110"/>
      <c r="AL120" s="110"/>
      <c r="AM120" s="110"/>
      <c r="AN120" s="110"/>
      <c r="AO120" s="110"/>
      <c r="AP120" s="110"/>
      <c r="AQ120" s="110"/>
      <c r="AR120" s="110"/>
      <c r="AS120" s="110"/>
      <c r="AT120" s="110"/>
      <c r="AU120" s="110"/>
      <c r="AV120" s="110"/>
      <c r="AW120" s="110"/>
      <c r="AX120" s="110"/>
      <c r="AY120" s="110"/>
      <c r="AZ120" s="110"/>
      <c r="BA120" s="110"/>
      <c r="BB120" s="130"/>
    </row>
    <row r="121" spans="26:54" x14ac:dyDescent="0.25">
      <c r="Z121" s="110"/>
      <c r="AA121" s="110"/>
      <c r="AB121" s="110"/>
      <c r="AC121" s="110"/>
      <c r="AD121" s="110"/>
      <c r="AE121" s="110"/>
      <c r="AF121" s="110"/>
      <c r="AG121" s="110"/>
      <c r="AH121" s="110"/>
      <c r="AI121" s="110"/>
      <c r="AJ121" s="110"/>
      <c r="AK121" s="110"/>
      <c r="AL121" s="110"/>
      <c r="AM121" s="110"/>
      <c r="AN121" s="110"/>
      <c r="AO121" s="110"/>
      <c r="AP121" s="110"/>
      <c r="AQ121" s="110"/>
      <c r="AR121" s="110"/>
      <c r="AS121" s="110"/>
      <c r="AT121" s="110"/>
      <c r="AU121" s="110"/>
      <c r="AV121" s="110"/>
      <c r="AW121" s="110"/>
      <c r="AX121" s="110"/>
      <c r="AY121" s="110"/>
      <c r="AZ121" s="110"/>
      <c r="BA121" s="110"/>
      <c r="BB121" s="130"/>
    </row>
    <row r="122" spans="26:54" x14ac:dyDescent="0.25">
      <c r="Z122" s="110"/>
      <c r="AA122" s="110"/>
      <c r="AB122" s="110"/>
      <c r="AC122" s="110"/>
      <c r="AD122" s="110"/>
      <c r="AE122" s="110"/>
      <c r="AF122" s="110"/>
      <c r="AG122" s="110"/>
      <c r="AH122" s="110"/>
      <c r="AI122" s="110"/>
      <c r="AJ122" s="110"/>
      <c r="AK122" s="110"/>
      <c r="AL122" s="110"/>
      <c r="AM122" s="110"/>
      <c r="AN122" s="110"/>
      <c r="AO122" s="110"/>
      <c r="AP122" s="110"/>
      <c r="AQ122" s="110"/>
      <c r="AR122" s="110"/>
      <c r="AS122" s="110"/>
      <c r="AT122" s="110"/>
      <c r="AU122" s="110"/>
      <c r="AV122" s="110"/>
      <c r="AW122" s="110"/>
      <c r="AX122" s="110"/>
      <c r="AY122" s="110"/>
      <c r="AZ122" s="110"/>
      <c r="BA122" s="110"/>
      <c r="BB122" s="130"/>
    </row>
    <row r="123" spans="26:54" x14ac:dyDescent="0.25">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c r="AV123" s="110"/>
      <c r="AW123" s="110"/>
      <c r="AX123" s="110"/>
      <c r="AY123" s="110"/>
      <c r="AZ123" s="110"/>
      <c r="BA123" s="110"/>
      <c r="BB123" s="130"/>
    </row>
    <row r="124" spans="26:54" x14ac:dyDescent="0.25">
      <c r="Z124" s="110"/>
      <c r="AA124" s="110"/>
      <c r="AB124" s="110"/>
      <c r="AC124" s="110"/>
      <c r="AD124" s="110"/>
      <c r="AE124" s="110"/>
      <c r="AF124" s="110"/>
      <c r="AG124" s="110"/>
      <c r="AH124" s="110"/>
      <c r="AI124" s="110"/>
      <c r="AJ124" s="110"/>
      <c r="AK124" s="110"/>
      <c r="AL124" s="110"/>
      <c r="AM124" s="110"/>
      <c r="AN124" s="110"/>
      <c r="AO124" s="110"/>
      <c r="AP124" s="110"/>
      <c r="AQ124" s="110"/>
      <c r="AR124" s="110"/>
      <c r="AS124" s="110"/>
      <c r="AT124" s="110"/>
      <c r="AU124" s="110"/>
      <c r="AV124" s="110"/>
      <c r="AW124" s="110"/>
      <c r="AX124" s="110"/>
      <c r="AY124" s="110"/>
      <c r="AZ124" s="110"/>
      <c r="BA124" s="110"/>
      <c r="BB124" s="130"/>
    </row>
    <row r="125" spans="26:54" x14ac:dyDescent="0.25">
      <c r="Z125" s="110"/>
      <c r="AA125" s="110"/>
      <c r="AB125" s="110"/>
      <c r="AC125" s="110"/>
      <c r="AD125" s="110"/>
      <c r="AE125" s="110"/>
      <c r="AF125" s="110"/>
      <c r="AG125" s="110"/>
      <c r="AH125" s="110"/>
      <c r="AI125" s="110"/>
      <c r="AJ125" s="110"/>
      <c r="AK125" s="110"/>
      <c r="AL125" s="110"/>
      <c r="AM125" s="110"/>
      <c r="AN125" s="110"/>
      <c r="AO125" s="110"/>
      <c r="AP125" s="110"/>
      <c r="AQ125" s="110"/>
      <c r="AR125" s="110"/>
      <c r="AS125" s="110"/>
      <c r="AT125" s="110"/>
      <c r="AU125" s="110"/>
      <c r="AV125" s="110"/>
      <c r="AW125" s="110"/>
      <c r="AX125" s="110"/>
      <c r="AY125" s="110"/>
      <c r="AZ125" s="110"/>
      <c r="BA125" s="110"/>
      <c r="BB125" s="130"/>
    </row>
    <row r="126" spans="26:54" x14ac:dyDescent="0.25">
      <c r="Z126" s="110"/>
      <c r="AA126" s="110"/>
      <c r="AB126" s="110"/>
      <c r="AC126" s="110"/>
      <c r="AD126" s="110"/>
      <c r="AE126" s="110"/>
      <c r="AF126" s="110"/>
      <c r="AG126" s="110"/>
      <c r="AH126" s="110"/>
      <c r="AI126" s="110"/>
      <c r="AJ126" s="110"/>
      <c r="AK126" s="110"/>
      <c r="AL126" s="110"/>
      <c r="AM126" s="110"/>
      <c r="AN126" s="110"/>
      <c r="AO126" s="110"/>
      <c r="AP126" s="110"/>
      <c r="AQ126" s="110"/>
      <c r="AR126" s="110"/>
      <c r="AS126" s="110"/>
      <c r="AT126" s="110"/>
      <c r="AU126" s="110"/>
      <c r="AV126" s="110"/>
      <c r="AW126" s="110"/>
      <c r="AX126" s="110"/>
      <c r="AY126" s="110"/>
      <c r="AZ126" s="110"/>
      <c r="BA126" s="110"/>
      <c r="BB126" s="130"/>
    </row>
    <row r="127" spans="26:54" x14ac:dyDescent="0.25">
      <c r="Z127" s="110"/>
      <c r="AA127" s="110"/>
      <c r="AB127" s="110"/>
      <c r="AC127" s="110"/>
      <c r="AD127" s="110"/>
      <c r="AE127" s="110"/>
      <c r="AF127" s="110"/>
      <c r="AG127" s="110"/>
      <c r="AH127" s="110"/>
      <c r="AI127" s="110"/>
      <c r="AJ127" s="110"/>
      <c r="AK127" s="110"/>
      <c r="AL127" s="110"/>
      <c r="AM127" s="110"/>
      <c r="AN127" s="110"/>
      <c r="AO127" s="110"/>
      <c r="AP127" s="110"/>
      <c r="AQ127" s="110"/>
      <c r="AR127" s="110"/>
      <c r="AS127" s="110"/>
      <c r="AT127" s="110"/>
      <c r="AU127" s="110"/>
      <c r="AV127" s="110"/>
      <c r="AW127" s="110"/>
      <c r="AX127" s="110"/>
      <c r="AY127" s="110"/>
      <c r="AZ127" s="110"/>
      <c r="BA127" s="110"/>
      <c r="BB127" s="130"/>
    </row>
    <row r="128" spans="26:54" x14ac:dyDescent="0.25">
      <c r="Z128" s="110"/>
      <c r="AA128" s="110"/>
      <c r="AB128" s="110"/>
      <c r="AC128" s="110"/>
      <c r="AD128" s="110"/>
      <c r="AE128" s="110"/>
      <c r="AF128" s="110"/>
      <c r="AG128" s="110"/>
      <c r="AH128" s="110"/>
      <c r="AI128" s="110"/>
      <c r="AJ128" s="110"/>
      <c r="AK128" s="110"/>
      <c r="AL128" s="110"/>
      <c r="AM128" s="110"/>
      <c r="AN128" s="110"/>
      <c r="AO128" s="110"/>
      <c r="AP128" s="110"/>
      <c r="AQ128" s="110"/>
      <c r="AR128" s="110"/>
      <c r="AS128" s="110"/>
      <c r="AT128" s="110"/>
      <c r="AU128" s="110"/>
      <c r="AV128" s="110"/>
      <c r="AW128" s="110"/>
      <c r="AX128" s="110"/>
      <c r="AY128" s="110"/>
      <c r="AZ128" s="110"/>
      <c r="BA128" s="110"/>
      <c r="BB128" s="130"/>
    </row>
    <row r="129" spans="26:54" x14ac:dyDescent="0.25">
      <c r="Z129" s="110"/>
      <c r="AA129" s="110"/>
      <c r="AB129" s="110"/>
      <c r="AC129" s="110"/>
      <c r="AD129" s="110"/>
      <c r="AE129" s="110"/>
      <c r="AF129" s="110"/>
      <c r="AG129" s="110"/>
      <c r="AH129" s="110"/>
      <c r="AI129" s="110"/>
      <c r="AJ129" s="110"/>
      <c r="AK129" s="110"/>
      <c r="AL129" s="110"/>
      <c r="AM129" s="110"/>
      <c r="AN129" s="110"/>
      <c r="AO129" s="110"/>
      <c r="AP129" s="110"/>
      <c r="AQ129" s="110"/>
      <c r="AR129" s="110"/>
      <c r="AS129" s="110"/>
      <c r="AT129" s="110"/>
      <c r="AU129" s="110"/>
      <c r="AV129" s="110"/>
      <c r="AW129" s="110"/>
      <c r="AX129" s="110"/>
      <c r="AY129" s="110"/>
      <c r="AZ129" s="110"/>
      <c r="BA129" s="110"/>
      <c r="BB129" s="130"/>
    </row>
    <row r="130" spans="26:54" x14ac:dyDescent="0.25">
      <c r="Z130" s="110"/>
      <c r="AA130" s="110"/>
      <c r="AB130" s="110"/>
      <c r="AC130" s="110"/>
      <c r="AD130" s="110"/>
      <c r="AE130" s="110"/>
      <c r="AF130" s="110"/>
      <c r="AG130" s="110"/>
      <c r="AH130" s="110"/>
      <c r="AI130" s="110"/>
      <c r="AJ130" s="110"/>
      <c r="AK130" s="110"/>
      <c r="AL130" s="110"/>
      <c r="AM130" s="110"/>
      <c r="AN130" s="110"/>
      <c r="AO130" s="110"/>
      <c r="AP130" s="110"/>
      <c r="AQ130" s="110"/>
      <c r="AR130" s="110"/>
      <c r="AS130" s="110"/>
      <c r="AT130" s="110"/>
      <c r="AU130" s="110"/>
      <c r="AV130" s="110"/>
      <c r="AW130" s="110"/>
      <c r="AX130" s="110"/>
      <c r="AY130" s="110"/>
      <c r="AZ130" s="110"/>
      <c r="BA130" s="110"/>
      <c r="BB130" s="130"/>
    </row>
    <row r="131" spans="26:54" x14ac:dyDescent="0.25">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110"/>
      <c r="AY131" s="110"/>
      <c r="AZ131" s="110"/>
      <c r="BA131" s="110"/>
      <c r="BB131" s="130"/>
    </row>
    <row r="132" spans="26:54" x14ac:dyDescent="0.25">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10"/>
      <c r="AV132" s="110"/>
      <c r="AW132" s="110"/>
      <c r="AX132" s="110"/>
      <c r="AY132" s="110"/>
      <c r="AZ132" s="110"/>
      <c r="BA132" s="110"/>
      <c r="BB132" s="130"/>
    </row>
    <row r="133" spans="26:54" x14ac:dyDescent="0.25">
      <c r="Z133" s="110"/>
      <c r="AA133" s="110"/>
      <c r="AB133" s="110"/>
      <c r="AC133" s="110"/>
      <c r="AD133" s="110"/>
      <c r="AE133" s="110"/>
      <c r="AF133" s="110"/>
      <c r="AG133" s="110"/>
      <c r="AH133" s="110"/>
      <c r="AI133" s="110"/>
      <c r="AJ133" s="110"/>
      <c r="AK133" s="110"/>
      <c r="AL133" s="110"/>
      <c r="AM133" s="110"/>
      <c r="AN133" s="110"/>
      <c r="AO133" s="110"/>
      <c r="AP133" s="110"/>
      <c r="AQ133" s="110"/>
      <c r="AR133" s="110"/>
      <c r="AS133" s="110"/>
      <c r="AT133" s="110"/>
      <c r="AU133" s="110"/>
      <c r="AV133" s="110"/>
      <c r="AW133" s="110"/>
      <c r="AX133" s="110"/>
      <c r="AY133" s="110"/>
      <c r="AZ133" s="110"/>
      <c r="BA133" s="110"/>
      <c r="BB133" s="130"/>
    </row>
    <row r="134" spans="26:54" x14ac:dyDescent="0.25">
      <c r="Z134" s="110"/>
      <c r="AA134" s="110"/>
      <c r="AB134" s="110"/>
      <c r="AC134" s="110"/>
      <c r="AD134" s="110"/>
      <c r="AE134" s="110"/>
      <c r="AF134" s="110"/>
      <c r="AG134" s="110"/>
      <c r="AH134" s="110"/>
      <c r="AI134" s="110"/>
      <c r="AJ134" s="110"/>
      <c r="AK134" s="110"/>
      <c r="AL134" s="110"/>
      <c r="AM134" s="110"/>
      <c r="AN134" s="110"/>
      <c r="AO134" s="110"/>
      <c r="AP134" s="110"/>
      <c r="AQ134" s="110"/>
      <c r="AR134" s="110"/>
      <c r="AS134" s="110"/>
      <c r="AT134" s="110"/>
      <c r="AU134" s="110"/>
      <c r="AV134" s="110"/>
      <c r="AW134" s="110"/>
      <c r="AX134" s="110"/>
      <c r="AY134" s="110"/>
      <c r="AZ134" s="110"/>
      <c r="BA134" s="110"/>
      <c r="BB134" s="130"/>
    </row>
    <row r="135" spans="26:54" x14ac:dyDescent="0.25">
      <c r="Z135" s="110"/>
      <c r="AA135" s="110"/>
      <c r="AB135" s="110"/>
      <c r="AC135" s="110"/>
      <c r="AD135" s="110"/>
      <c r="AE135" s="110"/>
      <c r="AF135" s="110"/>
      <c r="AG135" s="110"/>
      <c r="AH135" s="110"/>
      <c r="AI135" s="110"/>
      <c r="AJ135" s="110"/>
      <c r="AK135" s="110"/>
      <c r="AL135" s="110"/>
      <c r="AM135" s="110"/>
      <c r="AN135" s="110"/>
      <c r="AO135" s="110"/>
      <c r="AP135" s="110"/>
      <c r="AQ135" s="110"/>
      <c r="AR135" s="110"/>
      <c r="AS135" s="110"/>
      <c r="AT135" s="110"/>
      <c r="AU135" s="110"/>
      <c r="AV135" s="110"/>
      <c r="AW135" s="110"/>
      <c r="AX135" s="110"/>
      <c r="AY135" s="110"/>
      <c r="AZ135" s="110"/>
      <c r="BA135" s="110"/>
      <c r="BB135" s="130"/>
    </row>
    <row r="136" spans="26:54" x14ac:dyDescent="0.25">
      <c r="Z136" s="110"/>
      <c r="AA136" s="110"/>
      <c r="AB136" s="110"/>
      <c r="AC136" s="110"/>
      <c r="AD136" s="110"/>
      <c r="AE136" s="110"/>
      <c r="AF136" s="110"/>
      <c r="AG136" s="110"/>
      <c r="AH136" s="110"/>
      <c r="AI136" s="110"/>
      <c r="AJ136" s="110"/>
      <c r="AK136" s="110"/>
      <c r="AL136" s="110"/>
      <c r="AM136" s="110"/>
      <c r="AN136" s="110"/>
      <c r="AO136" s="110"/>
      <c r="AP136" s="110"/>
      <c r="AQ136" s="110"/>
      <c r="AR136" s="110"/>
      <c r="AS136" s="110"/>
      <c r="AT136" s="110"/>
      <c r="AU136" s="110"/>
      <c r="AV136" s="110"/>
      <c r="AW136" s="110"/>
      <c r="AX136" s="110"/>
      <c r="AY136" s="110"/>
      <c r="AZ136" s="110"/>
      <c r="BA136" s="110"/>
      <c r="BB136" s="130"/>
    </row>
    <row r="137" spans="26:54" x14ac:dyDescent="0.25">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30"/>
    </row>
    <row r="138" spans="26:54" x14ac:dyDescent="0.25">
      <c r="Z138" s="110"/>
      <c r="AA138" s="110"/>
      <c r="AB138" s="110"/>
      <c r="AC138" s="110"/>
      <c r="AD138" s="110"/>
      <c r="AE138" s="110"/>
      <c r="AF138" s="110"/>
      <c r="AG138" s="110"/>
      <c r="AH138" s="110"/>
      <c r="AI138" s="110"/>
      <c r="AJ138" s="110"/>
      <c r="AK138" s="110"/>
      <c r="AL138" s="110"/>
      <c r="AM138" s="110"/>
      <c r="AN138" s="110"/>
      <c r="AO138" s="110"/>
      <c r="AP138" s="110"/>
      <c r="AQ138" s="110"/>
      <c r="AR138" s="110"/>
      <c r="AS138" s="110"/>
      <c r="AT138" s="110"/>
      <c r="AU138" s="110"/>
      <c r="AV138" s="110"/>
      <c r="AW138" s="110"/>
      <c r="AX138" s="110"/>
      <c r="AY138" s="110"/>
      <c r="AZ138" s="110"/>
      <c r="BA138" s="110"/>
      <c r="BB138" s="130"/>
    </row>
    <row r="139" spans="26:54" x14ac:dyDescent="0.25">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110"/>
      <c r="AY139" s="110"/>
      <c r="AZ139" s="110"/>
      <c r="BA139" s="110"/>
      <c r="BB139" s="130"/>
    </row>
    <row r="140" spans="26:54" x14ac:dyDescent="0.25">
      <c r="Z140" s="110"/>
      <c r="AA140" s="110"/>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c r="AV140" s="110"/>
      <c r="AW140" s="110"/>
      <c r="AX140" s="110"/>
      <c r="AY140" s="110"/>
      <c r="AZ140" s="110"/>
      <c r="BA140" s="110"/>
      <c r="BB140" s="130"/>
    </row>
    <row r="141" spans="26:54" x14ac:dyDescent="0.25">
      <c r="Z141" s="110"/>
      <c r="AA141" s="110"/>
      <c r="AB141" s="110"/>
      <c r="AC141" s="110"/>
      <c r="AD141" s="110"/>
      <c r="AE141" s="110"/>
      <c r="AF141" s="110"/>
      <c r="AG141" s="110"/>
      <c r="AH141" s="110"/>
      <c r="AI141" s="110"/>
      <c r="AJ141" s="110"/>
      <c r="AK141" s="110"/>
      <c r="AL141" s="110"/>
      <c r="AM141" s="110"/>
      <c r="AN141" s="110"/>
      <c r="AO141" s="110"/>
      <c r="AP141" s="110"/>
      <c r="AQ141" s="110"/>
      <c r="AR141" s="110"/>
      <c r="AS141" s="110"/>
      <c r="AT141" s="110"/>
      <c r="AU141" s="110"/>
      <c r="AV141" s="110"/>
      <c r="AW141" s="110"/>
      <c r="AX141" s="110"/>
      <c r="AY141" s="110"/>
      <c r="AZ141" s="110"/>
      <c r="BA141" s="110"/>
      <c r="BB141" s="130"/>
    </row>
    <row r="142" spans="26:54" x14ac:dyDescent="0.25">
      <c r="Z142" s="110"/>
      <c r="AA142" s="110"/>
      <c r="AB142" s="110"/>
      <c r="AC142" s="110"/>
      <c r="AD142" s="110"/>
      <c r="AE142" s="110"/>
      <c r="AF142" s="110"/>
      <c r="AG142" s="110"/>
      <c r="AH142" s="110"/>
      <c r="AI142" s="110"/>
      <c r="AJ142" s="110"/>
      <c r="AK142" s="110"/>
      <c r="AL142" s="110"/>
      <c r="AM142" s="110"/>
      <c r="AN142" s="110"/>
      <c r="AO142" s="110"/>
      <c r="AP142" s="110"/>
      <c r="AQ142" s="110"/>
      <c r="AR142" s="110"/>
      <c r="AS142" s="110"/>
      <c r="AT142" s="110"/>
      <c r="AU142" s="110"/>
      <c r="AV142" s="110"/>
      <c r="AW142" s="110"/>
      <c r="AX142" s="110"/>
      <c r="AY142" s="110"/>
      <c r="AZ142" s="110"/>
      <c r="BA142" s="110"/>
      <c r="BB142" s="130"/>
    </row>
    <row r="143" spans="26:54" x14ac:dyDescent="0.25">
      <c r="Z143" s="110"/>
      <c r="AA143" s="110"/>
      <c r="AB143" s="110"/>
      <c r="AC143" s="110"/>
      <c r="AD143" s="110"/>
      <c r="AE143" s="110"/>
      <c r="AF143" s="110"/>
      <c r="AG143" s="110"/>
      <c r="AH143" s="110"/>
      <c r="AI143" s="110"/>
      <c r="AJ143" s="110"/>
      <c r="AK143" s="110"/>
      <c r="AL143" s="110"/>
      <c r="AM143" s="110"/>
      <c r="AN143" s="110"/>
      <c r="AO143" s="110"/>
      <c r="AP143" s="110"/>
      <c r="AQ143" s="110"/>
      <c r="AR143" s="110"/>
      <c r="AS143" s="110"/>
      <c r="AT143" s="110"/>
      <c r="AU143" s="110"/>
      <c r="AV143" s="110"/>
      <c r="AW143" s="110"/>
      <c r="AX143" s="110"/>
      <c r="AY143" s="110"/>
      <c r="AZ143" s="110"/>
      <c r="BA143" s="110"/>
      <c r="BB143" s="130"/>
    </row>
    <row r="144" spans="26:54" x14ac:dyDescent="0.25">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10"/>
      <c r="AV144" s="110"/>
      <c r="AW144" s="110"/>
      <c r="AX144" s="110"/>
      <c r="AY144" s="110"/>
      <c r="AZ144" s="110"/>
      <c r="BA144" s="110"/>
      <c r="BB144" s="130"/>
    </row>
    <row r="145" spans="26:54" x14ac:dyDescent="0.25">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0"/>
      <c r="AY145" s="110"/>
      <c r="AZ145" s="110"/>
      <c r="BA145" s="110"/>
      <c r="BB145" s="130"/>
    </row>
    <row r="146" spans="26:54" x14ac:dyDescent="0.25">
      <c r="Z146" s="110"/>
      <c r="AA146" s="110"/>
      <c r="AB146" s="110"/>
      <c r="AC146" s="110"/>
      <c r="AD146" s="110"/>
      <c r="AE146" s="110"/>
      <c r="AF146" s="110"/>
      <c r="AG146" s="110"/>
      <c r="AH146" s="110"/>
      <c r="AI146" s="110"/>
      <c r="AJ146" s="110"/>
      <c r="AK146" s="110"/>
      <c r="AL146" s="110"/>
      <c r="AM146" s="110"/>
      <c r="AN146" s="110"/>
      <c r="AO146" s="110"/>
      <c r="AP146" s="110"/>
      <c r="AQ146" s="110"/>
      <c r="AR146" s="110"/>
      <c r="AS146" s="110"/>
      <c r="AT146" s="110"/>
      <c r="AU146" s="110"/>
      <c r="AV146" s="110"/>
      <c r="AW146" s="110"/>
      <c r="AX146" s="110"/>
      <c r="AY146" s="110"/>
      <c r="AZ146" s="110"/>
      <c r="BA146" s="110"/>
      <c r="BB146" s="130"/>
    </row>
    <row r="147" spans="26:54" x14ac:dyDescent="0.25">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0"/>
      <c r="AY147" s="110"/>
      <c r="AZ147" s="110"/>
      <c r="BA147" s="110"/>
      <c r="BB147" s="130"/>
    </row>
    <row r="148" spans="26:54" x14ac:dyDescent="0.25">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10"/>
      <c r="AV148" s="110"/>
      <c r="AW148" s="110"/>
      <c r="AX148" s="110"/>
      <c r="AY148" s="110"/>
      <c r="AZ148" s="110"/>
      <c r="BA148" s="110"/>
      <c r="BB148" s="130"/>
    </row>
    <row r="149" spans="26:54" x14ac:dyDescent="0.25">
      <c r="Z149" s="110"/>
      <c r="AA149" s="110"/>
      <c r="AB149" s="110"/>
      <c r="AC149" s="110"/>
      <c r="AD149" s="110"/>
      <c r="AE149" s="110"/>
      <c r="AF149" s="110"/>
      <c r="AG149" s="110"/>
      <c r="AH149" s="110"/>
      <c r="AI149" s="110"/>
      <c r="AJ149" s="110"/>
      <c r="AK149" s="110"/>
      <c r="AL149" s="110"/>
      <c r="AM149" s="110"/>
      <c r="AN149" s="110"/>
      <c r="AO149" s="110"/>
      <c r="AP149" s="110"/>
      <c r="AQ149" s="110"/>
      <c r="AR149" s="110"/>
      <c r="AS149" s="110"/>
      <c r="AT149" s="110"/>
      <c r="AU149" s="110"/>
      <c r="AV149" s="110"/>
      <c r="AW149" s="110"/>
      <c r="AX149" s="110"/>
      <c r="AY149" s="110"/>
      <c r="AZ149" s="110"/>
      <c r="BA149" s="110"/>
      <c r="BB149" s="130"/>
    </row>
    <row r="150" spans="26:54" x14ac:dyDescent="0.25">
      <c r="Z150" s="110"/>
      <c r="AA150" s="110"/>
      <c r="AB150" s="110"/>
      <c r="AC150" s="110"/>
      <c r="AD150" s="110"/>
      <c r="AE150" s="110"/>
      <c r="AF150" s="110"/>
      <c r="AG150" s="110"/>
      <c r="AH150" s="110"/>
      <c r="AI150" s="110"/>
      <c r="AJ150" s="110"/>
      <c r="AK150" s="110"/>
      <c r="AL150" s="110"/>
      <c r="AM150" s="110"/>
      <c r="AN150" s="110"/>
      <c r="AO150" s="110"/>
      <c r="AP150" s="110"/>
      <c r="AQ150" s="110"/>
      <c r="AR150" s="110"/>
      <c r="AS150" s="110"/>
      <c r="AT150" s="110"/>
      <c r="AU150" s="110"/>
      <c r="AV150" s="110"/>
      <c r="AW150" s="110"/>
      <c r="AX150" s="110"/>
      <c r="AY150" s="110"/>
      <c r="AZ150" s="110"/>
      <c r="BA150" s="110"/>
      <c r="BB150" s="130"/>
    </row>
    <row r="151" spans="26:54" x14ac:dyDescent="0.25">
      <c r="Z151" s="110"/>
      <c r="AA151" s="110"/>
      <c r="AB151" s="110"/>
      <c r="AC151" s="110"/>
      <c r="AD151" s="110"/>
      <c r="AE151" s="110"/>
      <c r="AF151" s="110"/>
      <c r="AG151" s="110"/>
      <c r="AH151" s="110"/>
      <c r="AI151" s="110"/>
      <c r="AJ151" s="110"/>
      <c r="AK151" s="110"/>
      <c r="AL151" s="110"/>
      <c r="AM151" s="110"/>
      <c r="AN151" s="110"/>
      <c r="AO151" s="110"/>
      <c r="AP151" s="110"/>
      <c r="AQ151" s="110"/>
      <c r="AR151" s="110"/>
      <c r="AS151" s="110"/>
      <c r="AT151" s="110"/>
      <c r="AU151" s="110"/>
      <c r="AV151" s="110"/>
      <c r="AW151" s="110"/>
      <c r="AX151" s="110"/>
      <c r="AY151" s="110"/>
      <c r="AZ151" s="110"/>
      <c r="BA151" s="110"/>
      <c r="BB151" s="130"/>
    </row>
    <row r="152" spans="26:54" x14ac:dyDescent="0.25">
      <c r="Z152" s="110"/>
      <c r="AA152" s="110"/>
      <c r="AB152" s="110"/>
      <c r="AC152" s="110"/>
      <c r="AD152" s="110"/>
      <c r="AE152" s="110"/>
      <c r="AF152" s="110"/>
      <c r="AG152" s="110"/>
      <c r="AH152" s="110"/>
      <c r="AI152" s="110"/>
      <c r="AJ152" s="110"/>
      <c r="AK152" s="110"/>
      <c r="AL152" s="110"/>
      <c r="AM152" s="110"/>
      <c r="AN152" s="110"/>
      <c r="AO152" s="110"/>
      <c r="AP152" s="110"/>
      <c r="AQ152" s="110"/>
      <c r="AR152" s="110"/>
      <c r="AS152" s="110"/>
      <c r="AT152" s="110"/>
      <c r="AU152" s="110"/>
      <c r="AV152" s="110"/>
      <c r="AW152" s="110"/>
      <c r="AX152" s="110"/>
      <c r="AY152" s="110"/>
      <c r="AZ152" s="110"/>
      <c r="BA152" s="110"/>
      <c r="BB152" s="130"/>
    </row>
    <row r="153" spans="26:54" x14ac:dyDescent="0.25">
      <c r="Z153" s="110"/>
      <c r="AA153" s="110"/>
      <c r="AB153" s="110"/>
      <c r="AC153" s="110"/>
      <c r="AD153" s="110"/>
      <c r="AE153" s="110"/>
      <c r="AF153" s="110"/>
      <c r="AG153" s="110"/>
      <c r="AH153" s="110"/>
      <c r="AI153" s="110"/>
      <c r="AJ153" s="110"/>
      <c r="AK153" s="110"/>
      <c r="AL153" s="110"/>
      <c r="AM153" s="110"/>
      <c r="AN153" s="110"/>
      <c r="AO153" s="110"/>
      <c r="AP153" s="110"/>
      <c r="AQ153" s="110"/>
      <c r="AR153" s="110"/>
      <c r="AS153" s="110"/>
      <c r="AT153" s="110"/>
      <c r="AU153" s="110"/>
      <c r="AV153" s="110"/>
      <c r="AW153" s="110"/>
      <c r="AX153" s="110"/>
      <c r="AY153" s="110"/>
      <c r="AZ153" s="110"/>
      <c r="BA153" s="110"/>
      <c r="BB153" s="130"/>
    </row>
    <row r="154" spans="26:54" x14ac:dyDescent="0.25">
      <c r="Z154" s="110"/>
      <c r="AA154" s="110"/>
      <c r="AB154" s="110"/>
      <c r="AC154" s="110"/>
      <c r="AD154" s="110"/>
      <c r="AE154" s="110"/>
      <c r="AF154" s="110"/>
      <c r="AG154" s="110"/>
      <c r="AH154" s="110"/>
      <c r="AI154" s="110"/>
      <c r="AJ154" s="110"/>
      <c r="AK154" s="110"/>
      <c r="AL154" s="110"/>
      <c r="AM154" s="110"/>
      <c r="AN154" s="110"/>
      <c r="AO154" s="110"/>
      <c r="AP154" s="110"/>
      <c r="AQ154" s="110"/>
      <c r="AR154" s="110"/>
      <c r="AS154" s="110"/>
      <c r="AT154" s="110"/>
      <c r="AU154" s="110"/>
      <c r="AV154" s="110"/>
      <c r="AW154" s="110"/>
      <c r="AX154" s="110"/>
      <c r="AY154" s="110"/>
      <c r="AZ154" s="110"/>
      <c r="BA154" s="110"/>
      <c r="BB154" s="130"/>
    </row>
    <row r="155" spans="26:54" x14ac:dyDescent="0.25">
      <c r="Z155" s="110"/>
      <c r="AA155" s="110"/>
      <c r="AB155" s="110"/>
      <c r="AC155" s="110"/>
      <c r="AD155" s="110"/>
      <c r="AE155" s="110"/>
      <c r="AF155" s="110"/>
      <c r="AG155" s="110"/>
      <c r="AH155" s="110"/>
      <c r="AI155" s="110"/>
      <c r="AJ155" s="110"/>
      <c r="AK155" s="110"/>
      <c r="AL155" s="110"/>
      <c r="AM155" s="110"/>
      <c r="AN155" s="110"/>
      <c r="AO155" s="110"/>
      <c r="AP155" s="110"/>
      <c r="AQ155" s="110"/>
      <c r="AR155" s="110"/>
      <c r="AS155" s="110"/>
      <c r="AT155" s="110"/>
      <c r="AU155" s="110"/>
      <c r="AV155" s="110"/>
      <c r="AW155" s="110"/>
      <c r="AX155" s="110"/>
      <c r="AY155" s="110"/>
      <c r="AZ155" s="110"/>
      <c r="BA155" s="110"/>
      <c r="BB155" s="130"/>
    </row>
    <row r="156" spans="26:54" x14ac:dyDescent="0.25">
      <c r="Z156" s="110"/>
      <c r="AA156" s="110"/>
      <c r="AB156" s="110"/>
      <c r="AC156" s="110"/>
      <c r="AD156" s="110"/>
      <c r="AE156" s="110"/>
      <c r="AF156" s="110"/>
      <c r="AG156" s="110"/>
      <c r="AH156" s="110"/>
      <c r="AI156" s="110"/>
      <c r="AJ156" s="110"/>
      <c r="AK156" s="110"/>
      <c r="AL156" s="110"/>
      <c r="AM156" s="110"/>
      <c r="AN156" s="110"/>
      <c r="AO156" s="110"/>
      <c r="AP156" s="110"/>
      <c r="AQ156" s="110"/>
      <c r="AR156" s="110"/>
      <c r="AS156" s="110"/>
      <c r="AT156" s="110"/>
      <c r="AU156" s="110"/>
      <c r="AV156" s="110"/>
      <c r="AW156" s="110"/>
      <c r="AX156" s="110"/>
      <c r="AY156" s="110"/>
      <c r="AZ156" s="110"/>
      <c r="BA156" s="110"/>
      <c r="BB156" s="130"/>
    </row>
    <row r="157" spans="26:54" x14ac:dyDescent="0.25">
      <c r="Z157" s="110"/>
      <c r="AA157" s="110"/>
      <c r="AB157" s="110"/>
      <c r="AC157" s="110"/>
      <c r="AD157" s="110"/>
      <c r="AE157" s="110"/>
      <c r="AF157" s="110"/>
      <c r="AG157" s="110"/>
      <c r="AH157" s="110"/>
      <c r="AI157" s="110"/>
      <c r="AJ157" s="110"/>
      <c r="AK157" s="110"/>
      <c r="AL157" s="110"/>
      <c r="AM157" s="110"/>
      <c r="AN157" s="110"/>
      <c r="AO157" s="110"/>
      <c r="AP157" s="110"/>
      <c r="AQ157" s="110"/>
      <c r="AR157" s="110"/>
      <c r="AS157" s="110"/>
      <c r="AT157" s="110"/>
      <c r="AU157" s="110"/>
      <c r="AV157" s="110"/>
      <c r="AW157" s="110"/>
      <c r="AX157" s="110"/>
      <c r="AY157" s="110"/>
      <c r="AZ157" s="110"/>
      <c r="BA157" s="110"/>
      <c r="BB157" s="130"/>
    </row>
    <row r="158" spans="26:54" x14ac:dyDescent="0.25">
      <c r="Z158" s="110"/>
      <c r="AA158" s="110"/>
      <c r="AB158" s="110"/>
      <c r="AC158" s="110"/>
      <c r="AD158" s="110"/>
      <c r="AE158" s="110"/>
      <c r="AF158" s="110"/>
      <c r="AG158" s="110"/>
      <c r="AH158" s="110"/>
      <c r="AI158" s="110"/>
      <c r="AJ158" s="110"/>
      <c r="AK158" s="110"/>
      <c r="AL158" s="110"/>
      <c r="AM158" s="110"/>
      <c r="AN158" s="110"/>
      <c r="AO158" s="110"/>
      <c r="AP158" s="110"/>
      <c r="AQ158" s="110"/>
      <c r="AR158" s="110"/>
      <c r="AS158" s="110"/>
      <c r="AT158" s="110"/>
      <c r="AU158" s="110"/>
      <c r="AV158" s="110"/>
      <c r="AW158" s="110"/>
      <c r="AX158" s="110"/>
      <c r="AY158" s="110"/>
      <c r="AZ158" s="110"/>
      <c r="BA158" s="110"/>
      <c r="BB158" s="130"/>
    </row>
    <row r="159" spans="26:54" x14ac:dyDescent="0.25">
      <c r="Z159" s="110"/>
      <c r="AA159" s="110"/>
      <c r="AB159" s="110"/>
      <c r="AC159" s="110"/>
      <c r="AD159" s="110"/>
      <c r="AE159" s="110"/>
      <c r="AF159" s="110"/>
      <c r="AG159" s="110"/>
      <c r="AH159" s="110"/>
      <c r="AI159" s="110"/>
      <c r="AJ159" s="110"/>
      <c r="AK159" s="110"/>
      <c r="AL159" s="110"/>
      <c r="AM159" s="110"/>
      <c r="AN159" s="110"/>
      <c r="AO159" s="110"/>
      <c r="AP159" s="110"/>
      <c r="AQ159" s="110"/>
      <c r="AR159" s="110"/>
      <c r="AS159" s="110"/>
      <c r="AT159" s="110"/>
      <c r="AU159" s="110"/>
      <c r="AV159" s="110"/>
      <c r="AW159" s="110"/>
      <c r="AX159" s="110"/>
      <c r="AY159" s="110"/>
      <c r="AZ159" s="110"/>
      <c r="BA159" s="110"/>
      <c r="BB159" s="130"/>
    </row>
    <row r="160" spans="26:54" x14ac:dyDescent="0.25">
      <c r="Z160" s="110"/>
      <c r="AA160" s="110"/>
      <c r="AB160" s="110"/>
      <c r="AC160" s="110"/>
      <c r="AD160" s="110"/>
      <c r="AE160" s="110"/>
      <c r="AF160" s="110"/>
      <c r="AG160" s="110"/>
      <c r="AH160" s="110"/>
      <c r="AI160" s="110"/>
      <c r="AJ160" s="110"/>
      <c r="AK160" s="110"/>
      <c r="AL160" s="110"/>
      <c r="AM160" s="110"/>
      <c r="AN160" s="110"/>
      <c r="AO160" s="110"/>
      <c r="AP160" s="110"/>
      <c r="AQ160" s="110"/>
      <c r="AR160" s="110"/>
      <c r="AS160" s="110"/>
      <c r="AT160" s="110"/>
      <c r="AU160" s="110"/>
      <c r="AV160" s="110"/>
      <c r="AW160" s="110"/>
      <c r="AX160" s="110"/>
      <c r="AY160" s="110"/>
      <c r="AZ160" s="110"/>
      <c r="BA160" s="110"/>
      <c r="BB160" s="130"/>
    </row>
    <row r="161" spans="26:54" x14ac:dyDescent="0.25">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c r="AV161" s="110"/>
      <c r="AW161" s="110"/>
      <c r="AX161" s="110"/>
      <c r="AY161" s="110"/>
      <c r="AZ161" s="110"/>
      <c r="BA161" s="110"/>
      <c r="BB161" s="130"/>
    </row>
    <row r="162" spans="26:54" x14ac:dyDescent="0.25">
      <c r="Z162" s="110"/>
      <c r="AA162" s="110"/>
      <c r="AB162" s="110"/>
      <c r="AC162" s="110"/>
      <c r="AD162" s="110"/>
      <c r="AE162" s="110"/>
      <c r="AF162" s="110"/>
      <c r="AG162" s="110"/>
      <c r="AH162" s="110"/>
      <c r="AI162" s="110"/>
      <c r="AJ162" s="110"/>
      <c r="AK162" s="110"/>
      <c r="AL162" s="110"/>
      <c r="AM162" s="110"/>
      <c r="AN162" s="110"/>
      <c r="AO162" s="110"/>
      <c r="AP162" s="110"/>
      <c r="AQ162" s="110"/>
      <c r="AR162" s="110"/>
      <c r="AS162" s="110"/>
      <c r="AT162" s="110"/>
      <c r="AU162" s="110"/>
      <c r="AV162" s="110"/>
      <c r="AW162" s="110"/>
      <c r="AX162" s="110"/>
      <c r="AY162" s="110"/>
      <c r="AZ162" s="110"/>
      <c r="BA162" s="110"/>
      <c r="BB162" s="130"/>
    </row>
    <row r="163" spans="26:54" x14ac:dyDescent="0.25">
      <c r="Z163" s="110"/>
      <c r="AA163" s="110"/>
      <c r="AB163" s="110"/>
      <c r="AC163" s="110"/>
      <c r="AD163" s="110"/>
      <c r="AE163" s="110"/>
      <c r="AF163" s="110"/>
      <c r="AG163" s="110"/>
      <c r="AH163" s="110"/>
      <c r="AI163" s="110"/>
      <c r="AJ163" s="110"/>
      <c r="AK163" s="110"/>
      <c r="AL163" s="110"/>
      <c r="AM163" s="110"/>
      <c r="AN163" s="110"/>
      <c r="AO163" s="110"/>
      <c r="AP163" s="110"/>
      <c r="AQ163" s="110"/>
      <c r="AR163" s="110"/>
      <c r="AS163" s="110"/>
      <c r="AT163" s="110"/>
      <c r="AU163" s="110"/>
      <c r="AV163" s="110"/>
      <c r="AW163" s="110"/>
      <c r="AX163" s="110"/>
      <c r="AY163" s="110"/>
      <c r="AZ163" s="110"/>
      <c r="BA163" s="110"/>
      <c r="BB163" s="130"/>
    </row>
    <row r="164" spans="26:54" x14ac:dyDescent="0.25">
      <c r="Z164" s="110"/>
      <c r="AA164" s="110"/>
      <c r="AB164" s="110"/>
      <c r="AC164" s="110"/>
      <c r="AD164" s="110"/>
      <c r="AE164" s="110"/>
      <c r="AF164" s="110"/>
      <c r="AG164" s="110"/>
      <c r="AH164" s="110"/>
      <c r="AI164" s="110"/>
      <c r="AJ164" s="110"/>
      <c r="AK164" s="110"/>
      <c r="AL164" s="110"/>
      <c r="AM164" s="110"/>
      <c r="AN164" s="110"/>
      <c r="AO164" s="110"/>
      <c r="AP164" s="110"/>
      <c r="AQ164" s="110"/>
      <c r="AR164" s="110"/>
      <c r="AS164" s="110"/>
      <c r="AT164" s="110"/>
      <c r="AU164" s="110"/>
      <c r="AV164" s="110"/>
      <c r="AW164" s="110"/>
      <c r="AX164" s="110"/>
      <c r="AY164" s="110"/>
      <c r="AZ164" s="110"/>
      <c r="BA164" s="110"/>
      <c r="BB164" s="130"/>
    </row>
    <row r="165" spans="26:54" x14ac:dyDescent="0.25">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c r="AV165" s="110"/>
      <c r="AW165" s="110"/>
      <c r="AX165" s="110"/>
      <c r="AY165" s="110"/>
      <c r="AZ165" s="110"/>
      <c r="BA165" s="110"/>
      <c r="BB165" s="130"/>
    </row>
    <row r="166" spans="26:54" x14ac:dyDescent="0.25">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c r="AV166" s="110"/>
      <c r="AW166" s="110"/>
      <c r="AX166" s="110"/>
      <c r="AY166" s="110"/>
      <c r="AZ166" s="110"/>
      <c r="BA166" s="110"/>
      <c r="BB166" s="130"/>
    </row>
    <row r="167" spans="26:54" x14ac:dyDescent="0.25">
      <c r="Z167" s="110"/>
      <c r="AA167" s="110"/>
      <c r="AB167" s="110"/>
      <c r="AC167" s="110"/>
      <c r="AD167" s="110"/>
      <c r="AE167" s="110"/>
      <c r="AF167" s="110"/>
      <c r="AG167" s="110"/>
      <c r="AH167" s="110"/>
      <c r="AI167" s="110"/>
      <c r="AJ167" s="110"/>
      <c r="AK167" s="110"/>
      <c r="AL167" s="110"/>
      <c r="AM167" s="110"/>
      <c r="AN167" s="110"/>
      <c r="AO167" s="110"/>
      <c r="AP167" s="110"/>
      <c r="AQ167" s="110"/>
      <c r="AR167" s="110"/>
      <c r="AS167" s="110"/>
      <c r="AT167" s="110"/>
      <c r="AU167" s="110"/>
      <c r="AV167" s="110"/>
      <c r="AW167" s="110"/>
      <c r="AX167" s="110"/>
      <c r="AY167" s="110"/>
      <c r="AZ167" s="110"/>
      <c r="BA167" s="110"/>
      <c r="BB167" s="130"/>
    </row>
    <row r="168" spans="26:54" x14ac:dyDescent="0.25">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0"/>
      <c r="AY168" s="110"/>
      <c r="AZ168" s="110"/>
      <c r="BA168" s="110"/>
      <c r="BB168" s="130"/>
    </row>
    <row r="169" spans="26:54" x14ac:dyDescent="0.25">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0"/>
      <c r="AY169" s="110"/>
      <c r="AZ169" s="110"/>
      <c r="BA169" s="110"/>
      <c r="BB169" s="130"/>
    </row>
    <row r="170" spans="26:54" x14ac:dyDescent="0.25">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0"/>
      <c r="AY170" s="110"/>
      <c r="AZ170" s="110"/>
      <c r="BA170" s="110"/>
      <c r="BB170" s="130"/>
    </row>
    <row r="171" spans="26:54" x14ac:dyDescent="0.25">
      <c r="Z171" s="110"/>
      <c r="AA171" s="110"/>
      <c r="AB171" s="110"/>
      <c r="AC171" s="110"/>
      <c r="AD171" s="110"/>
      <c r="AE171" s="110"/>
      <c r="AF171" s="110"/>
      <c r="AG171" s="110"/>
      <c r="AH171" s="110"/>
      <c r="AI171" s="110"/>
      <c r="AJ171" s="110"/>
      <c r="AK171" s="110"/>
      <c r="AL171" s="110"/>
      <c r="AM171" s="110"/>
      <c r="AN171" s="110"/>
      <c r="AO171" s="110"/>
      <c r="AP171" s="110"/>
      <c r="AQ171" s="110"/>
      <c r="AR171" s="110"/>
      <c r="AS171" s="110"/>
      <c r="AT171" s="110"/>
      <c r="AU171" s="110"/>
      <c r="AV171" s="110"/>
      <c r="AW171" s="110"/>
      <c r="AX171" s="110"/>
      <c r="AY171" s="110"/>
      <c r="AZ171" s="110"/>
      <c r="BA171" s="110"/>
      <c r="BB171" s="130"/>
    </row>
    <row r="172" spans="26:54" x14ac:dyDescent="0.25">
      <c r="Z172" s="110"/>
      <c r="AA172" s="110"/>
      <c r="AB172" s="110"/>
      <c r="AC172" s="110"/>
      <c r="AD172" s="110"/>
      <c r="AE172" s="110"/>
      <c r="AF172" s="110"/>
      <c r="AG172" s="110"/>
      <c r="AH172" s="110"/>
      <c r="AI172" s="110"/>
      <c r="AJ172" s="110"/>
      <c r="AK172" s="110"/>
      <c r="AL172" s="110"/>
      <c r="AM172" s="110"/>
      <c r="AN172" s="110"/>
      <c r="AO172" s="110"/>
      <c r="AP172" s="110"/>
      <c r="AQ172" s="110"/>
      <c r="AR172" s="110"/>
      <c r="AS172" s="110"/>
      <c r="AT172" s="110"/>
      <c r="AU172" s="110"/>
      <c r="AV172" s="110"/>
      <c r="AW172" s="110"/>
      <c r="AX172" s="110"/>
      <c r="AY172" s="110"/>
      <c r="AZ172" s="110"/>
      <c r="BA172" s="110"/>
      <c r="BB172" s="130"/>
    </row>
    <row r="173" spans="26:54" x14ac:dyDescent="0.25">
      <c r="Z173" s="110"/>
      <c r="AA173" s="110"/>
      <c r="AB173" s="110"/>
      <c r="AC173" s="110"/>
      <c r="AD173" s="110"/>
      <c r="AE173" s="110"/>
      <c r="AF173" s="110"/>
      <c r="AG173" s="110"/>
      <c r="AH173" s="110"/>
      <c r="AI173" s="110"/>
      <c r="AJ173" s="110"/>
      <c r="AK173" s="110"/>
      <c r="AL173" s="110"/>
      <c r="AM173" s="110"/>
      <c r="AN173" s="110"/>
      <c r="AO173" s="110"/>
      <c r="AP173" s="110"/>
      <c r="AQ173" s="110"/>
      <c r="AR173" s="110"/>
      <c r="AS173" s="110"/>
      <c r="AT173" s="110"/>
      <c r="AU173" s="110"/>
      <c r="AV173" s="110"/>
      <c r="AW173" s="110"/>
      <c r="AX173" s="110"/>
      <c r="AY173" s="110"/>
      <c r="AZ173" s="110"/>
      <c r="BA173" s="110"/>
      <c r="BB173" s="130"/>
    </row>
    <row r="174" spans="26:54" x14ac:dyDescent="0.25">
      <c r="Z174" s="110"/>
      <c r="AA174" s="110"/>
      <c r="AB174" s="110"/>
      <c r="AC174" s="110"/>
      <c r="AD174" s="110"/>
      <c r="AE174" s="110"/>
      <c r="AF174" s="110"/>
      <c r="AG174" s="110"/>
      <c r="AH174" s="110"/>
      <c r="AI174" s="110"/>
      <c r="AJ174" s="110"/>
      <c r="AK174" s="110"/>
      <c r="AL174" s="110"/>
      <c r="AM174" s="110"/>
      <c r="AN174" s="110"/>
      <c r="AO174" s="110"/>
      <c r="AP174" s="110"/>
      <c r="AQ174" s="110"/>
      <c r="AR174" s="110"/>
      <c r="AS174" s="110"/>
      <c r="AT174" s="110"/>
      <c r="AU174" s="110"/>
      <c r="AV174" s="110"/>
      <c r="AW174" s="110"/>
      <c r="AX174" s="110"/>
      <c r="AY174" s="110"/>
      <c r="AZ174" s="110"/>
      <c r="BA174" s="110"/>
      <c r="BB174" s="130"/>
    </row>
    <row r="175" spans="26:54" x14ac:dyDescent="0.25">
      <c r="Z175" s="110"/>
      <c r="AA175" s="110"/>
      <c r="AB175" s="110"/>
      <c r="AC175" s="110"/>
      <c r="AD175" s="110"/>
      <c r="AE175" s="110"/>
      <c r="AF175" s="110"/>
      <c r="AG175" s="110"/>
      <c r="AH175" s="110"/>
      <c r="AI175" s="110"/>
      <c r="AJ175" s="110"/>
      <c r="AK175" s="110"/>
      <c r="AL175" s="110"/>
      <c r="AM175" s="110"/>
      <c r="AN175" s="110"/>
      <c r="AO175" s="110"/>
      <c r="AP175" s="110"/>
      <c r="AQ175" s="110"/>
      <c r="AR175" s="110"/>
      <c r="AS175" s="110"/>
      <c r="AT175" s="110"/>
      <c r="AU175" s="110"/>
      <c r="AV175" s="110"/>
      <c r="AW175" s="110"/>
      <c r="AX175" s="110"/>
      <c r="AY175" s="110"/>
      <c r="AZ175" s="110"/>
      <c r="BA175" s="110"/>
      <c r="BB175" s="130"/>
    </row>
    <row r="176" spans="26:54" x14ac:dyDescent="0.25">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10"/>
      <c r="AV176" s="110"/>
      <c r="AW176" s="110"/>
      <c r="AX176" s="110"/>
      <c r="AY176" s="110"/>
      <c r="AZ176" s="110"/>
      <c r="BA176" s="110"/>
      <c r="BB176" s="130"/>
    </row>
    <row r="177" spans="26:54" x14ac:dyDescent="0.25">
      <c r="Z177" s="110"/>
      <c r="AA177" s="110"/>
      <c r="AB177" s="110"/>
      <c r="AC177" s="110"/>
      <c r="AD177" s="110"/>
      <c r="AE177" s="110"/>
      <c r="AF177" s="110"/>
      <c r="AG177" s="110"/>
      <c r="AH177" s="110"/>
      <c r="AI177" s="110"/>
      <c r="AJ177" s="110"/>
      <c r="AK177" s="110"/>
      <c r="AL177" s="110"/>
      <c r="AM177" s="110"/>
      <c r="AN177" s="110"/>
      <c r="AO177" s="110"/>
      <c r="AP177" s="110"/>
      <c r="AQ177" s="110"/>
      <c r="AR177" s="110"/>
      <c r="AS177" s="110"/>
      <c r="AT177" s="110"/>
      <c r="AU177" s="110"/>
      <c r="AV177" s="110"/>
      <c r="AW177" s="110"/>
      <c r="AX177" s="110"/>
      <c r="AY177" s="110"/>
      <c r="AZ177" s="110"/>
      <c r="BA177" s="110"/>
      <c r="BB177" s="130"/>
    </row>
    <row r="178" spans="26:54" x14ac:dyDescent="0.25">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0"/>
      <c r="AY178" s="110"/>
      <c r="AZ178" s="110"/>
      <c r="BA178" s="110"/>
      <c r="BB178" s="130"/>
    </row>
    <row r="179" spans="26:54" x14ac:dyDescent="0.25">
      <c r="Z179" s="110"/>
      <c r="AA179" s="110"/>
      <c r="AB179" s="110"/>
      <c r="AC179" s="110"/>
      <c r="AD179" s="110"/>
      <c r="AE179" s="110"/>
      <c r="AF179" s="110"/>
      <c r="AG179" s="110"/>
      <c r="AH179" s="110"/>
      <c r="AI179" s="110"/>
      <c r="AJ179" s="110"/>
      <c r="AK179" s="110"/>
      <c r="AL179" s="110"/>
      <c r="AM179" s="110"/>
      <c r="AN179" s="110"/>
      <c r="AO179" s="110"/>
      <c r="AP179" s="110"/>
      <c r="AQ179" s="110"/>
      <c r="AR179" s="110"/>
      <c r="AS179" s="110"/>
      <c r="AT179" s="110"/>
      <c r="AU179" s="110"/>
      <c r="AV179" s="110"/>
      <c r="AW179" s="110"/>
      <c r="AX179" s="110"/>
      <c r="AY179" s="110"/>
      <c r="AZ179" s="110"/>
      <c r="BA179" s="110"/>
      <c r="BB179" s="130"/>
    </row>
    <row r="180" spans="26:54" x14ac:dyDescent="0.25">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0"/>
      <c r="AY180" s="110"/>
      <c r="AZ180" s="110"/>
      <c r="BA180" s="110"/>
      <c r="BB180" s="130"/>
    </row>
    <row r="181" spans="26:54" x14ac:dyDescent="0.25">
      <c r="Z181" s="110"/>
      <c r="AA181" s="110"/>
      <c r="AB181" s="110"/>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10"/>
      <c r="AY181" s="110"/>
      <c r="AZ181" s="110"/>
      <c r="BA181" s="110"/>
      <c r="BB181" s="130"/>
    </row>
    <row r="182" spans="26:54" x14ac:dyDescent="0.25">
      <c r="Z182" s="110"/>
      <c r="AA182" s="110"/>
      <c r="AB182" s="110"/>
      <c r="AC182" s="110"/>
      <c r="AD182" s="110"/>
      <c r="AE182" s="110"/>
      <c r="AF182" s="110"/>
      <c r="AG182" s="110"/>
      <c r="AH182" s="110"/>
      <c r="AI182" s="110"/>
      <c r="AJ182" s="110"/>
      <c r="AK182" s="110"/>
      <c r="AL182" s="110"/>
      <c r="AM182" s="110"/>
      <c r="AN182" s="110"/>
      <c r="AO182" s="110"/>
      <c r="AP182" s="110"/>
      <c r="AQ182" s="110"/>
      <c r="AR182" s="110"/>
      <c r="AS182" s="110"/>
      <c r="AT182" s="110"/>
      <c r="AU182" s="110"/>
      <c r="AV182" s="110"/>
      <c r="AW182" s="110"/>
      <c r="AX182" s="110"/>
      <c r="AY182" s="110"/>
      <c r="AZ182" s="110"/>
      <c r="BA182" s="110"/>
      <c r="BB182" s="130"/>
    </row>
    <row r="183" spans="26:54" x14ac:dyDescent="0.25">
      <c r="Z183" s="110"/>
      <c r="AA183" s="110"/>
      <c r="AB183" s="110"/>
      <c r="AC183" s="110"/>
      <c r="AD183" s="110"/>
      <c r="AE183" s="110"/>
      <c r="AF183" s="110"/>
      <c r="AG183" s="110"/>
      <c r="AH183" s="110"/>
      <c r="AI183" s="110"/>
      <c r="AJ183" s="110"/>
      <c r="AK183" s="110"/>
      <c r="AL183" s="110"/>
      <c r="AM183" s="110"/>
      <c r="AN183" s="110"/>
      <c r="AO183" s="110"/>
      <c r="AP183" s="110"/>
      <c r="AQ183" s="110"/>
      <c r="AR183" s="110"/>
      <c r="AS183" s="110"/>
      <c r="AT183" s="110"/>
      <c r="AU183" s="110"/>
      <c r="AV183" s="110"/>
      <c r="AW183" s="110"/>
      <c r="AX183" s="110"/>
      <c r="AY183" s="110"/>
      <c r="AZ183" s="110"/>
      <c r="BA183" s="110"/>
      <c r="BB183" s="130"/>
    </row>
    <row r="184" spans="26:54" x14ac:dyDescent="0.25">
      <c r="Z184" s="110"/>
      <c r="AA184" s="110"/>
      <c r="AB184" s="110"/>
      <c r="AC184" s="110"/>
      <c r="AD184" s="110"/>
      <c r="AE184" s="110"/>
      <c r="AF184" s="110"/>
      <c r="AG184" s="110"/>
      <c r="AH184" s="110"/>
      <c r="AI184" s="110"/>
      <c r="AJ184" s="110"/>
      <c r="AK184" s="110"/>
      <c r="AL184" s="110"/>
      <c r="AM184" s="110"/>
      <c r="AN184" s="110"/>
      <c r="AO184" s="110"/>
      <c r="AP184" s="110"/>
      <c r="AQ184" s="110"/>
      <c r="AR184" s="110"/>
      <c r="AS184" s="110"/>
      <c r="AT184" s="110"/>
      <c r="AU184" s="110"/>
      <c r="AV184" s="110"/>
      <c r="AW184" s="110"/>
      <c r="AX184" s="110"/>
      <c r="AY184" s="110"/>
      <c r="AZ184" s="110"/>
      <c r="BA184" s="110"/>
      <c r="BB184" s="130"/>
    </row>
    <row r="185" spans="26:54" x14ac:dyDescent="0.25">
      <c r="Z185" s="110"/>
      <c r="AA185" s="110"/>
      <c r="AB185" s="110"/>
      <c r="AC185" s="110"/>
      <c r="AD185" s="110"/>
      <c r="AE185" s="110"/>
      <c r="AF185" s="110"/>
      <c r="AG185" s="110"/>
      <c r="AH185" s="110"/>
      <c r="AI185" s="110"/>
      <c r="AJ185" s="110"/>
      <c r="AK185" s="110"/>
      <c r="AL185" s="110"/>
      <c r="AM185" s="110"/>
      <c r="AN185" s="110"/>
      <c r="AO185" s="110"/>
      <c r="AP185" s="110"/>
      <c r="AQ185" s="110"/>
      <c r="AR185" s="110"/>
      <c r="AS185" s="110"/>
      <c r="AT185" s="110"/>
      <c r="AU185" s="110"/>
      <c r="AV185" s="110"/>
      <c r="AW185" s="110"/>
      <c r="AX185" s="110"/>
      <c r="AY185" s="110"/>
      <c r="AZ185" s="110"/>
      <c r="BA185" s="110"/>
      <c r="BB185" s="130"/>
    </row>
    <row r="186" spans="26:54" x14ac:dyDescent="0.25">
      <c r="Z186" s="110"/>
      <c r="AA186" s="110"/>
      <c r="AB186" s="110"/>
      <c r="AC186" s="110"/>
      <c r="AD186" s="110"/>
      <c r="AE186" s="110"/>
      <c r="AF186" s="110"/>
      <c r="AG186" s="110"/>
      <c r="AH186" s="110"/>
      <c r="AI186" s="110"/>
      <c r="AJ186" s="110"/>
      <c r="AK186" s="110"/>
      <c r="AL186" s="110"/>
      <c r="AM186" s="110"/>
      <c r="AN186" s="110"/>
      <c r="AO186" s="110"/>
      <c r="AP186" s="110"/>
      <c r="AQ186" s="110"/>
      <c r="AR186" s="110"/>
      <c r="AS186" s="110"/>
      <c r="AT186" s="110"/>
      <c r="AU186" s="110"/>
      <c r="AV186" s="110"/>
      <c r="AW186" s="110"/>
      <c r="AX186" s="110"/>
      <c r="AY186" s="110"/>
      <c r="AZ186" s="110"/>
      <c r="BA186" s="110"/>
      <c r="BB186" s="130"/>
    </row>
    <row r="187" spans="26:54" x14ac:dyDescent="0.25">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0"/>
      <c r="AY187" s="110"/>
      <c r="AZ187" s="110"/>
      <c r="BA187" s="110"/>
      <c r="BB187" s="130"/>
    </row>
    <row r="188" spans="26:54" x14ac:dyDescent="0.25">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0"/>
      <c r="AY188" s="110"/>
      <c r="AZ188" s="110"/>
      <c r="BA188" s="110"/>
      <c r="BB188" s="130"/>
    </row>
    <row r="189" spans="26:54" x14ac:dyDescent="0.25">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0"/>
      <c r="AY189" s="110"/>
      <c r="AZ189" s="110"/>
      <c r="BA189" s="110"/>
      <c r="BB189" s="130"/>
    </row>
    <row r="190" spans="26:54" x14ac:dyDescent="0.25">
      <c r="Z190" s="110"/>
      <c r="AA190" s="110"/>
      <c r="AB190" s="110"/>
      <c r="AC190" s="110"/>
      <c r="AD190" s="110"/>
      <c r="AE190" s="110"/>
      <c r="AF190" s="110"/>
      <c r="AG190" s="110"/>
      <c r="AH190" s="110"/>
      <c r="AI190" s="110"/>
      <c r="AJ190" s="110"/>
      <c r="AK190" s="110"/>
      <c r="AL190" s="110"/>
      <c r="AM190" s="110"/>
      <c r="AN190" s="110"/>
      <c r="AO190" s="110"/>
      <c r="AP190" s="110"/>
      <c r="AQ190" s="110"/>
      <c r="AR190" s="110"/>
      <c r="AS190" s="110"/>
      <c r="AT190" s="110"/>
      <c r="AU190" s="110"/>
      <c r="AV190" s="110"/>
      <c r="AW190" s="110"/>
      <c r="AX190" s="110"/>
      <c r="AY190" s="110"/>
      <c r="AZ190" s="110"/>
      <c r="BA190" s="110"/>
      <c r="BB190" s="130"/>
    </row>
    <row r="191" spans="26:54" x14ac:dyDescent="0.25">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110"/>
      <c r="AY191" s="110"/>
      <c r="AZ191" s="110"/>
      <c r="BA191" s="110"/>
      <c r="BB191" s="130"/>
    </row>
    <row r="192" spans="26:54" x14ac:dyDescent="0.25">
      <c r="Z192" s="110"/>
      <c r="AA192" s="110"/>
      <c r="AB192" s="110"/>
      <c r="AC192" s="110"/>
      <c r="AD192" s="110"/>
      <c r="AE192" s="110"/>
      <c r="AF192" s="110"/>
      <c r="AG192" s="110"/>
      <c r="AH192" s="110"/>
      <c r="AI192" s="110"/>
      <c r="AJ192" s="110"/>
      <c r="AK192" s="110"/>
      <c r="AL192" s="110"/>
      <c r="AM192" s="110"/>
      <c r="AN192" s="110"/>
      <c r="AO192" s="110"/>
      <c r="AP192" s="110"/>
      <c r="AQ192" s="110"/>
      <c r="AR192" s="110"/>
      <c r="AS192" s="110"/>
      <c r="AT192" s="110"/>
      <c r="AU192" s="110"/>
      <c r="AV192" s="110"/>
      <c r="AW192" s="110"/>
      <c r="AX192" s="110"/>
      <c r="AY192" s="110"/>
      <c r="AZ192" s="110"/>
      <c r="BA192" s="110"/>
      <c r="BB192" s="130"/>
    </row>
    <row r="193" spans="26:54" x14ac:dyDescent="0.25">
      <c r="Z193" s="110"/>
      <c r="AA193" s="110"/>
      <c r="AB193" s="110"/>
      <c r="AC193" s="110"/>
      <c r="AD193" s="110"/>
      <c r="AE193" s="110"/>
      <c r="AF193" s="110"/>
      <c r="AG193" s="110"/>
      <c r="AH193" s="110"/>
      <c r="AI193" s="110"/>
      <c r="AJ193" s="110"/>
      <c r="AK193" s="110"/>
      <c r="AL193" s="110"/>
      <c r="AM193" s="110"/>
      <c r="AN193" s="110"/>
      <c r="AO193" s="110"/>
      <c r="AP193" s="110"/>
      <c r="AQ193" s="110"/>
      <c r="AR193" s="110"/>
      <c r="AS193" s="110"/>
      <c r="AT193" s="110"/>
      <c r="AU193" s="110"/>
      <c r="AV193" s="110"/>
      <c r="AW193" s="110"/>
      <c r="AX193" s="110"/>
      <c r="AY193" s="110"/>
      <c r="AZ193" s="110"/>
      <c r="BA193" s="110"/>
      <c r="BB193" s="130"/>
    </row>
    <row r="194" spans="26:54" x14ac:dyDescent="0.25">
      <c r="Z194" s="110"/>
      <c r="AA194" s="110"/>
      <c r="AB194" s="110"/>
      <c r="AC194" s="110"/>
      <c r="AD194" s="110"/>
      <c r="AE194" s="110"/>
      <c r="AF194" s="110"/>
      <c r="AG194" s="110"/>
      <c r="AH194" s="110"/>
      <c r="AI194" s="110"/>
      <c r="AJ194" s="110"/>
      <c r="AK194" s="110"/>
      <c r="AL194" s="110"/>
      <c r="AM194" s="110"/>
      <c r="AN194" s="110"/>
      <c r="AO194" s="110"/>
      <c r="AP194" s="110"/>
      <c r="AQ194" s="110"/>
      <c r="AR194" s="110"/>
      <c r="AS194" s="110"/>
      <c r="AT194" s="110"/>
      <c r="AU194" s="110"/>
      <c r="AV194" s="110"/>
      <c r="AW194" s="110"/>
      <c r="AX194" s="110"/>
      <c r="AY194" s="110"/>
      <c r="AZ194" s="110"/>
      <c r="BA194" s="110"/>
      <c r="BB194" s="130"/>
    </row>
    <row r="195" spans="26:54" x14ac:dyDescent="0.25">
      <c r="Z195" s="110"/>
      <c r="AA195" s="110"/>
      <c r="AB195" s="110"/>
      <c r="AC195" s="110"/>
      <c r="AD195" s="110"/>
      <c r="AE195" s="110"/>
      <c r="AF195" s="110"/>
      <c r="AG195" s="110"/>
      <c r="AH195" s="110"/>
      <c r="AI195" s="110"/>
      <c r="AJ195" s="110"/>
      <c r="AK195" s="110"/>
      <c r="AL195" s="110"/>
      <c r="AM195" s="110"/>
      <c r="AN195" s="110"/>
      <c r="AO195" s="110"/>
      <c r="AP195" s="110"/>
      <c r="AQ195" s="110"/>
      <c r="AR195" s="110"/>
      <c r="AS195" s="110"/>
      <c r="AT195" s="110"/>
      <c r="AU195" s="110"/>
      <c r="AV195" s="110"/>
      <c r="AW195" s="110"/>
      <c r="AX195" s="110"/>
      <c r="AY195" s="110"/>
      <c r="AZ195" s="110"/>
      <c r="BA195" s="110"/>
      <c r="BB195" s="130"/>
    </row>
    <row r="196" spans="26:54" x14ac:dyDescent="0.25">
      <c r="Z196" s="110"/>
      <c r="AA196" s="110"/>
      <c r="AB196" s="110"/>
      <c r="AC196" s="110"/>
      <c r="AD196" s="110"/>
      <c r="AE196" s="110"/>
      <c r="AF196" s="110"/>
      <c r="AG196" s="110"/>
      <c r="AH196" s="110"/>
      <c r="AI196" s="110"/>
      <c r="AJ196" s="110"/>
      <c r="AK196" s="110"/>
      <c r="AL196" s="110"/>
      <c r="AM196" s="110"/>
      <c r="AN196" s="110"/>
      <c r="AO196" s="110"/>
      <c r="AP196" s="110"/>
      <c r="AQ196" s="110"/>
      <c r="AR196" s="110"/>
      <c r="AS196" s="110"/>
      <c r="AT196" s="110"/>
      <c r="AU196" s="110"/>
      <c r="AV196" s="110"/>
      <c r="AW196" s="110"/>
      <c r="AX196" s="110"/>
      <c r="AY196" s="110"/>
      <c r="AZ196" s="110"/>
      <c r="BA196" s="110"/>
      <c r="BB196" s="130"/>
    </row>
    <row r="197" spans="26:54" x14ac:dyDescent="0.25">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10"/>
      <c r="AV197" s="110"/>
      <c r="AW197" s="110"/>
      <c r="AX197" s="110"/>
      <c r="AY197" s="110"/>
      <c r="AZ197" s="110"/>
      <c r="BA197" s="110"/>
      <c r="BB197" s="130"/>
    </row>
    <row r="198" spans="26:54" x14ac:dyDescent="0.25">
      <c r="Z198" s="110"/>
      <c r="AA198" s="110"/>
      <c r="AB198" s="110"/>
      <c r="AC198" s="110"/>
      <c r="AD198" s="110"/>
      <c r="AE198" s="110"/>
      <c r="AF198" s="110"/>
      <c r="AG198" s="110"/>
      <c r="AH198" s="110"/>
      <c r="AI198" s="110"/>
      <c r="AJ198" s="110"/>
      <c r="AK198" s="110"/>
      <c r="AL198" s="110"/>
      <c r="AM198" s="110"/>
      <c r="AN198" s="110"/>
      <c r="AO198" s="110"/>
      <c r="AP198" s="110"/>
      <c r="AQ198" s="110"/>
      <c r="AR198" s="110"/>
      <c r="AS198" s="110"/>
      <c r="AT198" s="110"/>
      <c r="AU198" s="110"/>
      <c r="AV198" s="110"/>
      <c r="AW198" s="110"/>
      <c r="AX198" s="110"/>
      <c r="AY198" s="110"/>
      <c r="AZ198" s="110"/>
      <c r="BA198" s="110"/>
      <c r="BB198" s="130"/>
    </row>
    <row r="199" spans="26:54" x14ac:dyDescent="0.25">
      <c r="Z199" s="110"/>
      <c r="AA199" s="110"/>
      <c r="AB199" s="110"/>
      <c r="AC199" s="110"/>
      <c r="AD199" s="110"/>
      <c r="AE199" s="110"/>
      <c r="AF199" s="110"/>
      <c r="AG199" s="110"/>
      <c r="AH199" s="110"/>
      <c r="AI199" s="110"/>
      <c r="AJ199" s="110"/>
      <c r="AK199" s="110"/>
      <c r="AL199" s="110"/>
      <c r="AM199" s="110"/>
      <c r="AN199" s="110"/>
      <c r="AO199" s="110"/>
      <c r="AP199" s="110"/>
      <c r="AQ199" s="110"/>
      <c r="AR199" s="110"/>
      <c r="AS199" s="110"/>
      <c r="AT199" s="110"/>
      <c r="AU199" s="110"/>
      <c r="AV199" s="110"/>
      <c r="AW199" s="110"/>
      <c r="AX199" s="110"/>
      <c r="AY199" s="110"/>
      <c r="AZ199" s="110"/>
      <c r="BA199" s="110"/>
      <c r="BB199" s="130"/>
    </row>
    <row r="200" spans="26:54" x14ac:dyDescent="0.25">
      <c r="Z200" s="110"/>
      <c r="AA200" s="110"/>
      <c r="AB200" s="110"/>
      <c r="AC200" s="110"/>
      <c r="AD200" s="110"/>
      <c r="AE200" s="110"/>
      <c r="AF200" s="110"/>
      <c r="AG200" s="110"/>
      <c r="AH200" s="110"/>
      <c r="AI200" s="110"/>
      <c r="AJ200" s="110"/>
      <c r="AK200" s="110"/>
      <c r="AL200" s="110"/>
      <c r="AM200" s="110"/>
      <c r="AN200" s="110"/>
      <c r="AO200" s="110"/>
      <c r="AP200" s="110"/>
      <c r="AQ200" s="110"/>
      <c r="AR200" s="110"/>
      <c r="AS200" s="110"/>
      <c r="AT200" s="110"/>
      <c r="AU200" s="110"/>
      <c r="AV200" s="110"/>
      <c r="AW200" s="110"/>
      <c r="AX200" s="110"/>
      <c r="AY200" s="110"/>
      <c r="AZ200" s="110"/>
      <c r="BA200" s="110"/>
      <c r="BB200" s="130"/>
    </row>
    <row r="201" spans="26:54" x14ac:dyDescent="0.25">
      <c r="Z201" s="110"/>
      <c r="AA201" s="110"/>
      <c r="AB201" s="110"/>
      <c r="AC201" s="110"/>
      <c r="AD201" s="110"/>
      <c r="AE201" s="110"/>
      <c r="AF201" s="110"/>
      <c r="AG201" s="110"/>
      <c r="AH201" s="110"/>
      <c r="AI201" s="110"/>
      <c r="AJ201" s="110"/>
      <c r="AK201" s="110"/>
      <c r="AL201" s="110"/>
      <c r="AM201" s="110"/>
      <c r="AN201" s="110"/>
      <c r="AO201" s="110"/>
      <c r="AP201" s="110"/>
      <c r="AQ201" s="110"/>
      <c r="AR201" s="110"/>
      <c r="AS201" s="110"/>
      <c r="AT201" s="110"/>
      <c r="AU201" s="110"/>
      <c r="AV201" s="110"/>
      <c r="AW201" s="110"/>
      <c r="AX201" s="110"/>
      <c r="AY201" s="110"/>
      <c r="AZ201" s="110"/>
      <c r="BA201" s="110"/>
      <c r="BB201" s="130"/>
    </row>
    <row r="202" spans="26:54" x14ac:dyDescent="0.25">
      <c r="Z202" s="110"/>
      <c r="AA202" s="110"/>
      <c r="AB202" s="110"/>
      <c r="AC202" s="110"/>
      <c r="AD202" s="110"/>
      <c r="AE202" s="110"/>
      <c r="AF202" s="110"/>
      <c r="AG202" s="110"/>
      <c r="AH202" s="110"/>
      <c r="AI202" s="110"/>
      <c r="AJ202" s="110"/>
      <c r="AK202" s="110"/>
      <c r="AL202" s="110"/>
      <c r="AM202" s="110"/>
      <c r="AN202" s="110"/>
      <c r="AO202" s="110"/>
      <c r="AP202" s="110"/>
      <c r="AQ202" s="110"/>
      <c r="AR202" s="110"/>
      <c r="AS202" s="110"/>
      <c r="AT202" s="110"/>
      <c r="AU202" s="110"/>
      <c r="AV202" s="110"/>
      <c r="AW202" s="110"/>
      <c r="AX202" s="110"/>
      <c r="AY202" s="110"/>
      <c r="AZ202" s="110"/>
      <c r="BA202" s="110"/>
      <c r="BB202" s="130"/>
    </row>
    <row r="203" spans="26:54" x14ac:dyDescent="0.25">
      <c r="Z203" s="110"/>
      <c r="AA203" s="110"/>
      <c r="AB203" s="110"/>
      <c r="AC203" s="110"/>
      <c r="AD203" s="110"/>
      <c r="AE203" s="110"/>
      <c r="AF203" s="110"/>
      <c r="AG203" s="110"/>
      <c r="AH203" s="110"/>
      <c r="AI203" s="110"/>
      <c r="AJ203" s="110"/>
      <c r="AK203" s="110"/>
      <c r="AL203" s="110"/>
      <c r="AM203" s="110"/>
      <c r="AN203" s="110"/>
      <c r="AO203" s="110"/>
      <c r="AP203" s="110"/>
      <c r="AQ203" s="110"/>
      <c r="AR203" s="110"/>
      <c r="AS203" s="110"/>
      <c r="AT203" s="110"/>
      <c r="AU203" s="110"/>
      <c r="AV203" s="110"/>
      <c r="AW203" s="110"/>
      <c r="AX203" s="110"/>
      <c r="AY203" s="110"/>
      <c r="AZ203" s="110"/>
      <c r="BA203" s="110"/>
      <c r="BB203" s="130"/>
    </row>
    <row r="204" spans="26:54" x14ac:dyDescent="0.25">
      <c r="Z204" s="110"/>
      <c r="AA204" s="110"/>
      <c r="AB204" s="110"/>
      <c r="AC204" s="110"/>
      <c r="AD204" s="110"/>
      <c r="AE204" s="110"/>
      <c r="AF204" s="110"/>
      <c r="AG204" s="110"/>
      <c r="AH204" s="110"/>
      <c r="AI204" s="110"/>
      <c r="AJ204" s="110"/>
      <c r="AK204" s="110"/>
      <c r="AL204" s="110"/>
      <c r="AM204" s="110"/>
      <c r="AN204" s="110"/>
      <c r="AO204" s="110"/>
      <c r="AP204" s="110"/>
      <c r="AQ204" s="110"/>
      <c r="AR204" s="110"/>
      <c r="AS204" s="110"/>
      <c r="AT204" s="110"/>
      <c r="AU204" s="110"/>
      <c r="AV204" s="110"/>
      <c r="AW204" s="110"/>
      <c r="AX204" s="110"/>
      <c r="AY204" s="110"/>
      <c r="AZ204" s="110"/>
      <c r="BA204" s="110"/>
      <c r="BB204" s="130"/>
    </row>
    <row r="205" spans="26:54" x14ac:dyDescent="0.25">
      <c r="Z205" s="110"/>
      <c r="AA205" s="110"/>
      <c r="AB205" s="110"/>
      <c r="AC205" s="110"/>
      <c r="AD205" s="110"/>
      <c r="AE205" s="110"/>
      <c r="AF205" s="110"/>
      <c r="AG205" s="110"/>
      <c r="AH205" s="110"/>
      <c r="AI205" s="110"/>
      <c r="AJ205" s="110"/>
      <c r="AK205" s="110"/>
      <c r="AL205" s="110"/>
      <c r="AM205" s="110"/>
      <c r="AN205" s="110"/>
      <c r="AO205" s="110"/>
      <c r="AP205" s="110"/>
      <c r="AQ205" s="110"/>
      <c r="AR205" s="110"/>
      <c r="AS205" s="110"/>
      <c r="AT205" s="110"/>
      <c r="AU205" s="110"/>
      <c r="AV205" s="110"/>
      <c r="AW205" s="110"/>
      <c r="AX205" s="110"/>
      <c r="AY205" s="110"/>
      <c r="AZ205" s="110"/>
      <c r="BA205" s="110"/>
      <c r="BB205" s="130"/>
    </row>
    <row r="206" spans="26:54" x14ac:dyDescent="0.25">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10"/>
      <c r="AV206" s="110"/>
      <c r="AW206" s="110"/>
      <c r="AX206" s="110"/>
      <c r="AY206" s="110"/>
      <c r="AZ206" s="110"/>
      <c r="BA206" s="110"/>
      <c r="BB206" s="130"/>
    </row>
    <row r="207" spans="26:54" x14ac:dyDescent="0.25">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c r="AV207" s="110"/>
      <c r="AW207" s="110"/>
      <c r="AX207" s="110"/>
      <c r="AY207" s="110"/>
      <c r="AZ207" s="110"/>
      <c r="BA207" s="110"/>
      <c r="BB207" s="130"/>
    </row>
    <row r="208" spans="26:54" x14ac:dyDescent="0.25">
      <c r="Z208" s="110"/>
      <c r="AA208" s="110"/>
      <c r="AB208" s="110"/>
      <c r="AC208" s="110"/>
      <c r="AD208" s="110"/>
      <c r="AE208" s="110"/>
      <c r="AF208" s="110"/>
      <c r="AG208" s="110"/>
      <c r="AH208" s="110"/>
      <c r="AI208" s="110"/>
      <c r="AJ208" s="110"/>
      <c r="AK208" s="110"/>
      <c r="AL208" s="110"/>
      <c r="AM208" s="110"/>
      <c r="AN208" s="110"/>
      <c r="AO208" s="110"/>
      <c r="AP208" s="110"/>
      <c r="AQ208" s="110"/>
      <c r="AR208" s="110"/>
      <c r="AS208" s="110"/>
      <c r="AT208" s="110"/>
      <c r="AU208" s="110"/>
      <c r="AV208" s="110"/>
      <c r="AW208" s="110"/>
      <c r="AX208" s="110"/>
      <c r="AY208" s="110"/>
      <c r="AZ208" s="110"/>
      <c r="BA208" s="110"/>
      <c r="BB208" s="130"/>
    </row>
    <row r="209" spans="26:54" x14ac:dyDescent="0.25">
      <c r="Z209" s="110"/>
      <c r="AA209" s="110"/>
      <c r="AB209" s="110"/>
      <c r="AC209" s="110"/>
      <c r="AD209" s="110"/>
      <c r="AE209" s="110"/>
      <c r="AF209" s="110"/>
      <c r="AG209" s="110"/>
      <c r="AH209" s="110"/>
      <c r="AI209" s="110"/>
      <c r="AJ209" s="110"/>
      <c r="AK209" s="110"/>
      <c r="AL209" s="110"/>
      <c r="AM209" s="110"/>
      <c r="AN209" s="110"/>
      <c r="AO209" s="110"/>
      <c r="AP209" s="110"/>
      <c r="AQ209" s="110"/>
      <c r="AR209" s="110"/>
      <c r="AS209" s="110"/>
      <c r="AT209" s="110"/>
      <c r="AU209" s="110"/>
      <c r="AV209" s="110"/>
      <c r="AW209" s="110"/>
      <c r="AX209" s="110"/>
      <c r="AY209" s="110"/>
      <c r="AZ209" s="110"/>
      <c r="BA209" s="110"/>
      <c r="BB209" s="130"/>
    </row>
    <row r="210" spans="26:54" x14ac:dyDescent="0.25">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c r="AV210" s="110"/>
      <c r="AW210" s="110"/>
      <c r="AX210" s="110"/>
      <c r="AY210" s="110"/>
      <c r="AZ210" s="110"/>
      <c r="BA210" s="110"/>
      <c r="BB210" s="130"/>
    </row>
    <row r="211" spans="26:54" x14ac:dyDescent="0.25">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30"/>
    </row>
    <row r="212" spans="26:54" x14ac:dyDescent="0.25">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0"/>
      <c r="AY212" s="110"/>
      <c r="AZ212" s="110"/>
      <c r="BA212" s="110"/>
      <c r="BB212" s="130"/>
    </row>
    <row r="213" spans="26:54" x14ac:dyDescent="0.25">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30"/>
    </row>
    <row r="214" spans="26:54" x14ac:dyDescent="0.25">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30"/>
    </row>
    <row r="215" spans="26:54" x14ac:dyDescent="0.25">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30"/>
    </row>
    <row r="216" spans="26:54" x14ac:dyDescent="0.25">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30"/>
    </row>
    <row r="217" spans="26:54" x14ac:dyDescent="0.25">
      <c r="Z217" s="110"/>
      <c r="AA217" s="110"/>
      <c r="AB217" s="110"/>
      <c r="AC217" s="110"/>
      <c r="AD217" s="110"/>
      <c r="AE217" s="110"/>
      <c r="AF217" s="110"/>
      <c r="AG217" s="110"/>
      <c r="AH217" s="110"/>
      <c r="AI217" s="110"/>
      <c r="AJ217" s="110"/>
      <c r="AK217" s="110"/>
      <c r="AL217" s="110"/>
      <c r="AM217" s="110"/>
      <c r="AN217" s="110"/>
      <c r="AO217" s="110"/>
      <c r="AP217" s="110"/>
      <c r="AQ217" s="110"/>
      <c r="AR217" s="110"/>
      <c r="AS217" s="110"/>
      <c r="AT217" s="110"/>
      <c r="AU217" s="110"/>
      <c r="AV217" s="110"/>
      <c r="AW217" s="110"/>
      <c r="AX217" s="110"/>
      <c r="AY217" s="110"/>
      <c r="AZ217" s="110"/>
      <c r="BA217" s="110"/>
      <c r="BB217" s="130"/>
    </row>
    <row r="218" spans="26:54" x14ac:dyDescent="0.25">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c r="AV218" s="110"/>
      <c r="AW218" s="110"/>
      <c r="AX218" s="110"/>
      <c r="AY218" s="110"/>
      <c r="AZ218" s="110"/>
      <c r="BA218" s="110"/>
      <c r="BB218" s="130"/>
    </row>
    <row r="219" spans="26:54" x14ac:dyDescent="0.25">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c r="AV219" s="110"/>
      <c r="AW219" s="110"/>
      <c r="AX219" s="110"/>
      <c r="AY219" s="110"/>
      <c r="AZ219" s="110"/>
      <c r="BA219" s="110"/>
      <c r="BB219" s="130"/>
    </row>
    <row r="220" spans="26:54" x14ac:dyDescent="0.25">
      <c r="Z220" s="110"/>
      <c r="AA220" s="110"/>
      <c r="AB220" s="110"/>
      <c r="AC220" s="110"/>
      <c r="AD220" s="110"/>
      <c r="AE220" s="110"/>
      <c r="AF220" s="110"/>
      <c r="AG220" s="110"/>
      <c r="AH220" s="110"/>
      <c r="AI220" s="110"/>
      <c r="AJ220" s="110"/>
      <c r="AK220" s="110"/>
      <c r="AL220" s="110"/>
      <c r="AM220" s="110"/>
      <c r="AN220" s="110"/>
      <c r="AO220" s="110"/>
      <c r="AP220" s="110"/>
      <c r="AQ220" s="110"/>
      <c r="AR220" s="110"/>
      <c r="AS220" s="110"/>
      <c r="AT220" s="110"/>
      <c r="AU220" s="110"/>
      <c r="AV220" s="110"/>
      <c r="AW220" s="110"/>
      <c r="AX220" s="110"/>
      <c r="AY220" s="110"/>
      <c r="AZ220" s="110"/>
      <c r="BA220" s="110"/>
      <c r="BB220" s="130"/>
    </row>
    <row r="221" spans="26:54" x14ac:dyDescent="0.25">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c r="AY221" s="110"/>
      <c r="AZ221" s="110"/>
      <c r="BA221" s="110"/>
      <c r="BB221" s="130"/>
    </row>
    <row r="222" spans="26:54" x14ac:dyDescent="0.25">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0"/>
      <c r="AY222" s="110"/>
      <c r="AZ222" s="110"/>
      <c r="BA222" s="110"/>
      <c r="BB222" s="130"/>
    </row>
    <row r="223" spans="26:54" x14ac:dyDescent="0.25">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30"/>
    </row>
    <row r="224" spans="26:54" x14ac:dyDescent="0.25">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0"/>
      <c r="AY224" s="110"/>
      <c r="AZ224" s="110"/>
      <c r="BA224" s="110"/>
      <c r="BB224" s="130"/>
    </row>
    <row r="225" spans="26:54" x14ac:dyDescent="0.25">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0"/>
      <c r="AY225" s="110"/>
      <c r="AZ225" s="110"/>
      <c r="BA225" s="110"/>
      <c r="BB225" s="130"/>
    </row>
    <row r="226" spans="26:54" x14ac:dyDescent="0.25">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0"/>
      <c r="AY226" s="110"/>
      <c r="AZ226" s="110"/>
      <c r="BA226" s="110"/>
      <c r="BB226" s="130"/>
    </row>
    <row r="227" spans="26:54" x14ac:dyDescent="0.25">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30"/>
    </row>
    <row r="228" spans="26:54" x14ac:dyDescent="0.25">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0"/>
      <c r="AY228" s="110"/>
      <c r="AZ228" s="110"/>
      <c r="BA228" s="110"/>
      <c r="BB228" s="130"/>
    </row>
    <row r="229" spans="26:54" x14ac:dyDescent="0.25">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0"/>
      <c r="AY229" s="110"/>
      <c r="AZ229" s="110"/>
      <c r="BA229" s="110"/>
      <c r="BB229" s="130"/>
    </row>
    <row r="230" spans="26:54" x14ac:dyDescent="0.25">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0"/>
      <c r="AY230" s="110"/>
      <c r="AZ230" s="110"/>
      <c r="BA230" s="110"/>
      <c r="BB230" s="130"/>
    </row>
    <row r="231" spans="26:54" x14ac:dyDescent="0.25">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c r="AV231" s="110"/>
      <c r="AW231" s="110"/>
      <c r="AX231" s="110"/>
      <c r="AY231" s="110"/>
      <c r="AZ231" s="110"/>
      <c r="BA231" s="110"/>
      <c r="BB231" s="130"/>
    </row>
    <row r="232" spans="26:54" x14ac:dyDescent="0.25">
      <c r="Z232" s="110"/>
      <c r="AA232" s="110"/>
      <c r="AB232" s="110"/>
      <c r="AC232" s="110"/>
      <c r="AD232" s="110"/>
      <c r="AE232" s="110"/>
      <c r="AF232" s="110"/>
      <c r="AG232" s="110"/>
      <c r="AH232" s="110"/>
      <c r="AI232" s="110"/>
      <c r="AJ232" s="110"/>
      <c r="AK232" s="110"/>
      <c r="AL232" s="110"/>
      <c r="AM232" s="110"/>
      <c r="AN232" s="110"/>
      <c r="AO232" s="110"/>
      <c r="AP232" s="110"/>
      <c r="AQ232" s="110"/>
      <c r="AR232" s="110"/>
      <c r="AS232" s="110"/>
      <c r="AT232" s="110"/>
      <c r="AU232" s="110"/>
      <c r="AV232" s="110"/>
      <c r="AW232" s="110"/>
      <c r="AX232" s="110"/>
      <c r="AY232" s="110"/>
      <c r="AZ232" s="110"/>
      <c r="BA232" s="110"/>
      <c r="BB232" s="130"/>
    </row>
    <row r="233" spans="26:54" x14ac:dyDescent="0.25">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110"/>
      <c r="AW233" s="110"/>
      <c r="AX233" s="110"/>
      <c r="AY233" s="110"/>
      <c r="AZ233" s="110"/>
      <c r="BA233" s="110"/>
      <c r="BB233" s="130"/>
    </row>
    <row r="234" spans="26:54" x14ac:dyDescent="0.25">
      <c r="Z234" s="110"/>
      <c r="AA234" s="110"/>
      <c r="AB234" s="110"/>
      <c r="AC234" s="110"/>
      <c r="AD234" s="110"/>
      <c r="AE234" s="110"/>
      <c r="AF234" s="110"/>
      <c r="AG234" s="110"/>
      <c r="AH234" s="110"/>
      <c r="AI234" s="110"/>
      <c r="AJ234" s="110"/>
      <c r="AK234" s="110"/>
      <c r="AL234" s="110"/>
      <c r="AM234" s="110"/>
      <c r="AN234" s="110"/>
      <c r="AO234" s="110"/>
      <c r="AP234" s="110"/>
      <c r="AQ234" s="110"/>
      <c r="AR234" s="110"/>
      <c r="AS234" s="110"/>
      <c r="AT234" s="110"/>
      <c r="AU234" s="110"/>
      <c r="AV234" s="110"/>
      <c r="AW234" s="110"/>
      <c r="AX234" s="110"/>
      <c r="AY234" s="110"/>
      <c r="AZ234" s="110"/>
      <c r="BA234" s="110"/>
      <c r="BB234" s="130"/>
    </row>
    <row r="235" spans="26:54" x14ac:dyDescent="0.25">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c r="AZ235" s="110"/>
      <c r="BA235" s="110"/>
      <c r="BB235" s="130"/>
    </row>
    <row r="236" spans="26:54" x14ac:dyDescent="0.25">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10"/>
      <c r="AV236" s="110"/>
      <c r="AW236" s="110"/>
      <c r="AX236" s="110"/>
      <c r="AY236" s="110"/>
      <c r="AZ236" s="110"/>
      <c r="BA236" s="110"/>
      <c r="BB236" s="130"/>
    </row>
    <row r="237" spans="26:54" x14ac:dyDescent="0.25">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c r="AZ237" s="110"/>
      <c r="BA237" s="110"/>
      <c r="BB237" s="130"/>
    </row>
    <row r="238" spans="26:54" x14ac:dyDescent="0.25">
      <c r="Z238" s="110"/>
      <c r="AA238" s="110"/>
      <c r="AB238" s="110"/>
      <c r="AC238" s="110"/>
      <c r="AD238" s="110"/>
      <c r="AE238" s="110"/>
      <c r="AF238" s="110"/>
      <c r="AG238" s="110"/>
      <c r="AH238" s="110"/>
      <c r="AI238" s="110"/>
      <c r="AJ238" s="110"/>
      <c r="AK238" s="110"/>
      <c r="AL238" s="110"/>
      <c r="AM238" s="110"/>
      <c r="AN238" s="110"/>
      <c r="AO238" s="110"/>
      <c r="AP238" s="110"/>
      <c r="AQ238" s="110"/>
      <c r="AR238" s="110"/>
      <c r="AS238" s="110"/>
      <c r="AT238" s="110"/>
      <c r="AU238" s="110"/>
      <c r="AV238" s="110"/>
      <c r="AW238" s="110"/>
      <c r="AX238" s="110"/>
      <c r="AY238" s="110"/>
      <c r="AZ238" s="110"/>
      <c r="BA238" s="110"/>
      <c r="BB238" s="130"/>
    </row>
    <row r="239" spans="26:54" x14ac:dyDescent="0.25">
      <c r="Z239" s="110"/>
      <c r="AA239" s="110"/>
      <c r="AB239" s="110"/>
      <c r="AC239" s="110"/>
      <c r="AD239" s="110"/>
      <c r="AE239" s="110"/>
      <c r="AF239" s="110"/>
      <c r="AG239" s="110"/>
      <c r="AH239" s="110"/>
      <c r="AI239" s="110"/>
      <c r="AJ239" s="110"/>
      <c r="AK239" s="110"/>
      <c r="AL239" s="110"/>
      <c r="AM239" s="110"/>
      <c r="AN239" s="110"/>
      <c r="AO239" s="110"/>
      <c r="AP239" s="110"/>
      <c r="AQ239" s="110"/>
      <c r="AR239" s="110"/>
      <c r="AS239" s="110"/>
      <c r="AT239" s="110"/>
      <c r="AU239" s="110"/>
      <c r="AV239" s="110"/>
      <c r="AW239" s="110"/>
      <c r="AX239" s="110"/>
      <c r="AY239" s="110"/>
      <c r="AZ239" s="110"/>
      <c r="BA239" s="110"/>
      <c r="BB239" s="130"/>
    </row>
    <row r="240" spans="26:54" x14ac:dyDescent="0.25">
      <c r="Z240" s="110"/>
      <c r="AA240" s="110"/>
      <c r="AB240" s="110"/>
      <c r="AC240" s="110"/>
      <c r="AD240" s="110"/>
      <c r="AE240" s="110"/>
      <c r="AF240" s="110"/>
      <c r="AG240" s="110"/>
      <c r="AH240" s="110"/>
      <c r="AI240" s="110"/>
      <c r="AJ240" s="110"/>
      <c r="AK240" s="110"/>
      <c r="AL240" s="110"/>
      <c r="AM240" s="110"/>
      <c r="AN240" s="110"/>
      <c r="AO240" s="110"/>
      <c r="AP240" s="110"/>
      <c r="AQ240" s="110"/>
      <c r="AR240" s="110"/>
      <c r="AS240" s="110"/>
      <c r="AT240" s="110"/>
      <c r="AU240" s="110"/>
      <c r="AV240" s="110"/>
      <c r="AW240" s="110"/>
      <c r="AX240" s="110"/>
      <c r="AY240" s="110"/>
      <c r="AZ240" s="110"/>
      <c r="BA240" s="110"/>
      <c r="BB240" s="130"/>
    </row>
    <row r="241" spans="26:54" x14ac:dyDescent="0.25">
      <c r="Z241" s="110"/>
      <c r="AA241" s="110"/>
      <c r="AB241" s="110"/>
      <c r="AC241" s="110"/>
      <c r="AD241" s="110"/>
      <c r="AE241" s="110"/>
      <c r="AF241" s="110"/>
      <c r="AG241" s="110"/>
      <c r="AH241" s="110"/>
      <c r="AI241" s="110"/>
      <c r="AJ241" s="110"/>
      <c r="AK241" s="110"/>
      <c r="AL241" s="110"/>
      <c r="AM241" s="110"/>
      <c r="AN241" s="110"/>
      <c r="AO241" s="110"/>
      <c r="AP241" s="110"/>
      <c r="AQ241" s="110"/>
      <c r="AR241" s="110"/>
      <c r="AS241" s="110"/>
      <c r="AT241" s="110"/>
      <c r="AU241" s="110"/>
      <c r="AV241" s="110"/>
      <c r="AW241" s="110"/>
      <c r="AX241" s="110"/>
      <c r="AY241" s="110"/>
      <c r="AZ241" s="110"/>
      <c r="BA241" s="110"/>
      <c r="BB241" s="130"/>
    </row>
    <row r="242" spans="26:54" x14ac:dyDescent="0.25">
      <c r="Z242" s="110"/>
      <c r="AA242" s="110"/>
      <c r="AB242" s="110"/>
      <c r="AC242" s="110"/>
      <c r="AD242" s="110"/>
      <c r="AE242" s="110"/>
      <c r="AF242" s="110"/>
      <c r="AG242" s="110"/>
      <c r="AH242" s="110"/>
      <c r="AI242" s="110"/>
      <c r="AJ242" s="110"/>
      <c r="AK242" s="110"/>
      <c r="AL242" s="110"/>
      <c r="AM242" s="110"/>
      <c r="AN242" s="110"/>
      <c r="AO242" s="110"/>
      <c r="AP242" s="110"/>
      <c r="AQ242" s="110"/>
      <c r="AR242" s="110"/>
      <c r="AS242" s="110"/>
      <c r="AT242" s="110"/>
      <c r="AU242" s="110"/>
      <c r="AV242" s="110"/>
      <c r="AW242" s="110"/>
      <c r="AX242" s="110"/>
      <c r="AY242" s="110"/>
      <c r="AZ242" s="110"/>
      <c r="BA242" s="110"/>
      <c r="BB242" s="130"/>
    </row>
    <row r="243" spans="26:54" x14ac:dyDescent="0.25">
      <c r="Z243" s="110"/>
      <c r="AA243" s="110"/>
      <c r="AB243" s="110"/>
      <c r="AC243" s="110"/>
      <c r="AD243" s="110"/>
      <c r="AE243" s="110"/>
      <c r="AF243" s="110"/>
      <c r="AG243" s="110"/>
      <c r="AH243" s="110"/>
      <c r="AI243" s="110"/>
      <c r="AJ243" s="110"/>
      <c r="AK243" s="110"/>
      <c r="AL243" s="110"/>
      <c r="AM243" s="110"/>
      <c r="AN243" s="110"/>
      <c r="AO243" s="110"/>
      <c r="AP243" s="110"/>
      <c r="AQ243" s="110"/>
      <c r="AR243" s="110"/>
      <c r="AS243" s="110"/>
      <c r="AT243" s="110"/>
      <c r="AU243" s="110"/>
      <c r="AV243" s="110"/>
      <c r="AW243" s="110"/>
      <c r="AX243" s="110"/>
      <c r="AY243" s="110"/>
      <c r="AZ243" s="110"/>
      <c r="BA243" s="110"/>
      <c r="BB243" s="130"/>
    </row>
    <row r="244" spans="26:54" x14ac:dyDescent="0.25">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10"/>
      <c r="AV244" s="110"/>
      <c r="AW244" s="110"/>
      <c r="AX244" s="110"/>
      <c r="AY244" s="110"/>
      <c r="AZ244" s="110"/>
      <c r="BA244" s="110"/>
      <c r="BB244" s="130"/>
    </row>
    <row r="245" spans="26:54" x14ac:dyDescent="0.25">
      <c r="Z245" s="110"/>
      <c r="AA245" s="110"/>
      <c r="AB245" s="110"/>
      <c r="AC245" s="110"/>
      <c r="AD245" s="110"/>
      <c r="AE245" s="110"/>
      <c r="AF245" s="110"/>
      <c r="AG245" s="110"/>
      <c r="AH245" s="110"/>
      <c r="AI245" s="110"/>
      <c r="AJ245" s="110"/>
      <c r="AK245" s="110"/>
      <c r="AL245" s="110"/>
      <c r="AM245" s="110"/>
      <c r="AN245" s="110"/>
      <c r="AO245" s="110"/>
      <c r="AP245" s="110"/>
      <c r="AQ245" s="110"/>
      <c r="AR245" s="110"/>
      <c r="AS245" s="110"/>
      <c r="AT245" s="110"/>
      <c r="AU245" s="110"/>
      <c r="AV245" s="110"/>
      <c r="AW245" s="110"/>
      <c r="AX245" s="110"/>
      <c r="AY245" s="110"/>
      <c r="AZ245" s="110"/>
      <c r="BA245" s="110"/>
      <c r="BB245" s="130"/>
    </row>
    <row r="246" spans="26:54" x14ac:dyDescent="0.25">
      <c r="Z246" s="110"/>
      <c r="AA246" s="110"/>
      <c r="AB246" s="110"/>
      <c r="AC246" s="110"/>
      <c r="AD246" s="110"/>
      <c r="AE246" s="110"/>
      <c r="AF246" s="110"/>
      <c r="AG246" s="110"/>
      <c r="AH246" s="110"/>
      <c r="AI246" s="110"/>
      <c r="AJ246" s="110"/>
      <c r="AK246" s="110"/>
      <c r="AL246" s="110"/>
      <c r="AM246" s="110"/>
      <c r="AN246" s="110"/>
      <c r="AO246" s="110"/>
      <c r="AP246" s="110"/>
      <c r="AQ246" s="110"/>
      <c r="AR246" s="110"/>
      <c r="AS246" s="110"/>
      <c r="AT246" s="110"/>
      <c r="AU246" s="110"/>
      <c r="AV246" s="110"/>
      <c r="AW246" s="110"/>
      <c r="AX246" s="110"/>
      <c r="AY246" s="110"/>
      <c r="AZ246" s="110"/>
      <c r="BA246" s="110"/>
      <c r="BB246" s="130"/>
    </row>
    <row r="247" spans="26:54" x14ac:dyDescent="0.25">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c r="AZ247" s="110"/>
      <c r="BA247" s="110"/>
      <c r="BB247" s="130"/>
    </row>
    <row r="248" spans="26:54" x14ac:dyDescent="0.25">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c r="AZ248" s="110"/>
      <c r="BA248" s="110"/>
      <c r="BB248" s="130"/>
    </row>
    <row r="249" spans="26:54" x14ac:dyDescent="0.25">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30"/>
    </row>
    <row r="250" spans="26:54" x14ac:dyDescent="0.25">
      <c r="Z250" s="110"/>
      <c r="AA250" s="110"/>
      <c r="AB250" s="110"/>
      <c r="AC250" s="110"/>
      <c r="AD250" s="110"/>
      <c r="AE250" s="110"/>
      <c r="AF250" s="110"/>
      <c r="AG250" s="110"/>
      <c r="AH250" s="110"/>
      <c r="AI250" s="110"/>
      <c r="AJ250" s="110"/>
      <c r="AK250" s="110"/>
      <c r="AL250" s="110"/>
      <c r="AM250" s="110"/>
      <c r="AN250" s="110"/>
      <c r="AO250" s="110"/>
      <c r="AP250" s="110"/>
      <c r="AQ250" s="110"/>
      <c r="AR250" s="110"/>
      <c r="AS250" s="110"/>
      <c r="AT250" s="110"/>
      <c r="AU250" s="110"/>
      <c r="AV250" s="110"/>
      <c r="AW250" s="110"/>
      <c r="AX250" s="110"/>
      <c r="AY250" s="110"/>
      <c r="AZ250" s="110"/>
      <c r="BA250" s="110"/>
      <c r="BB250" s="130"/>
    </row>
    <row r="251" spans="26:54" x14ac:dyDescent="0.25">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0"/>
      <c r="AY251" s="110"/>
      <c r="AZ251" s="110"/>
      <c r="BA251" s="110"/>
      <c r="BB251" s="130"/>
    </row>
    <row r="252" spans="26:54" x14ac:dyDescent="0.25">
      <c r="Z252" s="110"/>
      <c r="AA252" s="110"/>
      <c r="AB252" s="110"/>
      <c r="AC252" s="110"/>
      <c r="AD252" s="110"/>
      <c r="AE252" s="110"/>
      <c r="AF252" s="110"/>
      <c r="AG252" s="110"/>
      <c r="AH252" s="110"/>
      <c r="AI252" s="110"/>
      <c r="AJ252" s="110"/>
      <c r="AK252" s="110"/>
      <c r="AL252" s="110"/>
      <c r="AM252" s="110"/>
      <c r="AN252" s="110"/>
      <c r="AO252" s="110"/>
      <c r="AP252" s="110"/>
      <c r="AQ252" s="110"/>
      <c r="AR252" s="110"/>
      <c r="AS252" s="110"/>
      <c r="AT252" s="110"/>
      <c r="AU252" s="110"/>
      <c r="AV252" s="110"/>
      <c r="AW252" s="110"/>
      <c r="AX252" s="110"/>
      <c r="AY252" s="110"/>
      <c r="AZ252" s="110"/>
      <c r="BA252" s="110"/>
      <c r="BB252" s="130"/>
    </row>
    <row r="253" spans="26:54" x14ac:dyDescent="0.25">
      <c r="Z253" s="110"/>
      <c r="AA253" s="110"/>
      <c r="AB253" s="110"/>
      <c r="AC253" s="110"/>
      <c r="AD253" s="110"/>
      <c r="AE253" s="110"/>
      <c r="AF253" s="110"/>
      <c r="AG253" s="110"/>
      <c r="AH253" s="110"/>
      <c r="AI253" s="110"/>
      <c r="AJ253" s="110"/>
      <c r="AK253" s="110"/>
      <c r="AL253" s="110"/>
      <c r="AM253" s="110"/>
      <c r="AN253" s="110"/>
      <c r="AO253" s="110"/>
      <c r="AP253" s="110"/>
      <c r="AQ253" s="110"/>
      <c r="AR253" s="110"/>
      <c r="AS253" s="110"/>
      <c r="AT253" s="110"/>
      <c r="AU253" s="110"/>
      <c r="AV253" s="110"/>
      <c r="AW253" s="110"/>
      <c r="AX253" s="110"/>
      <c r="AY253" s="110"/>
      <c r="AZ253" s="110"/>
      <c r="BA253" s="110"/>
      <c r="BB253" s="130"/>
    </row>
    <row r="254" spans="26:54" x14ac:dyDescent="0.25">
      <c r="Z254" s="110"/>
      <c r="AA254" s="110"/>
      <c r="AB254" s="110"/>
      <c r="AC254" s="110"/>
      <c r="AD254" s="110"/>
      <c r="AE254" s="110"/>
      <c r="AF254" s="110"/>
      <c r="AG254" s="110"/>
      <c r="AH254" s="110"/>
      <c r="AI254" s="110"/>
      <c r="AJ254" s="110"/>
      <c r="AK254" s="110"/>
      <c r="AL254" s="110"/>
      <c r="AM254" s="110"/>
      <c r="AN254" s="110"/>
      <c r="AO254" s="110"/>
      <c r="AP254" s="110"/>
      <c r="AQ254" s="110"/>
      <c r="AR254" s="110"/>
      <c r="AS254" s="110"/>
      <c r="AT254" s="110"/>
      <c r="AU254" s="110"/>
      <c r="AV254" s="110"/>
      <c r="AW254" s="110"/>
      <c r="AX254" s="110"/>
      <c r="AY254" s="110"/>
      <c r="AZ254" s="110"/>
      <c r="BA254" s="110"/>
      <c r="BB254" s="130"/>
    </row>
    <row r="255" spans="26:54" x14ac:dyDescent="0.25">
      <c r="Z255" s="110"/>
      <c r="AA255" s="110"/>
      <c r="AB255" s="110"/>
      <c r="AC255" s="110"/>
      <c r="AD255" s="110"/>
      <c r="AE255" s="110"/>
      <c r="AF255" s="110"/>
      <c r="AG255" s="110"/>
      <c r="AH255" s="110"/>
      <c r="AI255" s="110"/>
      <c r="AJ255" s="110"/>
      <c r="AK255" s="110"/>
      <c r="AL255" s="110"/>
      <c r="AM255" s="110"/>
      <c r="AN255" s="110"/>
      <c r="AO255" s="110"/>
      <c r="AP255" s="110"/>
      <c r="AQ255" s="110"/>
      <c r="AR255" s="110"/>
      <c r="AS255" s="110"/>
      <c r="AT255" s="110"/>
      <c r="AU255" s="110"/>
      <c r="AV255" s="110"/>
      <c r="AW255" s="110"/>
      <c r="AX255" s="110"/>
      <c r="AY255" s="110"/>
      <c r="AZ255" s="110"/>
      <c r="BA255" s="110"/>
      <c r="BB255" s="130"/>
    </row>
    <row r="256" spans="26:54" x14ac:dyDescent="0.25">
      <c r="Z256" s="110"/>
      <c r="AA256" s="110"/>
      <c r="AB256" s="110"/>
      <c r="AC256" s="110"/>
      <c r="AD256" s="110"/>
      <c r="AE256" s="110"/>
      <c r="AF256" s="110"/>
      <c r="AG256" s="110"/>
      <c r="AH256" s="110"/>
      <c r="AI256" s="110"/>
      <c r="AJ256" s="110"/>
      <c r="AK256" s="110"/>
      <c r="AL256" s="110"/>
      <c r="AM256" s="110"/>
      <c r="AN256" s="110"/>
      <c r="AO256" s="110"/>
      <c r="AP256" s="110"/>
      <c r="AQ256" s="110"/>
      <c r="AR256" s="110"/>
      <c r="AS256" s="110"/>
      <c r="AT256" s="110"/>
      <c r="AU256" s="110"/>
      <c r="AV256" s="110"/>
      <c r="AW256" s="110"/>
      <c r="AX256" s="110"/>
      <c r="AY256" s="110"/>
      <c r="AZ256" s="110"/>
      <c r="BA256" s="110"/>
      <c r="BB256" s="130"/>
    </row>
    <row r="257" spans="26:54" x14ac:dyDescent="0.25">
      <c r="Z257" s="110"/>
      <c r="AA257" s="110"/>
      <c r="AB257" s="110"/>
      <c r="AC257" s="110"/>
      <c r="AD257" s="110"/>
      <c r="AE257" s="110"/>
      <c r="AF257" s="110"/>
      <c r="AG257" s="110"/>
      <c r="AH257" s="110"/>
      <c r="AI257" s="110"/>
      <c r="AJ257" s="110"/>
      <c r="AK257" s="110"/>
      <c r="AL257" s="110"/>
      <c r="AM257" s="110"/>
      <c r="AN257" s="110"/>
      <c r="AO257" s="110"/>
      <c r="AP257" s="110"/>
      <c r="AQ257" s="110"/>
      <c r="AR257" s="110"/>
      <c r="AS257" s="110"/>
      <c r="AT257" s="110"/>
      <c r="AU257" s="110"/>
      <c r="AV257" s="110"/>
      <c r="AW257" s="110"/>
      <c r="AX257" s="110"/>
      <c r="AY257" s="110"/>
      <c r="AZ257" s="110"/>
      <c r="BA257" s="110"/>
      <c r="BB257" s="130"/>
    </row>
    <row r="258" spans="26:54" x14ac:dyDescent="0.25">
      <c r="Z258" s="110"/>
      <c r="AA258" s="110"/>
      <c r="AB258" s="110"/>
      <c r="AC258" s="110"/>
      <c r="AD258" s="110"/>
      <c r="AE258" s="110"/>
      <c r="AF258" s="110"/>
      <c r="AG258" s="110"/>
      <c r="AH258" s="110"/>
      <c r="AI258" s="110"/>
      <c r="AJ258" s="110"/>
      <c r="AK258" s="110"/>
      <c r="AL258" s="110"/>
      <c r="AM258" s="110"/>
      <c r="AN258" s="110"/>
      <c r="AO258" s="110"/>
      <c r="AP258" s="110"/>
      <c r="AQ258" s="110"/>
      <c r="AR258" s="110"/>
      <c r="AS258" s="110"/>
      <c r="AT258" s="110"/>
      <c r="AU258" s="110"/>
      <c r="AV258" s="110"/>
      <c r="AW258" s="110"/>
      <c r="AX258" s="110"/>
      <c r="AY258" s="110"/>
      <c r="AZ258" s="110"/>
      <c r="BA258" s="110"/>
      <c r="BB258" s="130"/>
    </row>
    <row r="259" spans="26:54" x14ac:dyDescent="0.25">
      <c r="Z259" s="110"/>
      <c r="AA259" s="110"/>
      <c r="AB259" s="110"/>
      <c r="AC259" s="110"/>
      <c r="AD259" s="110"/>
      <c r="AE259" s="110"/>
      <c r="AF259" s="110"/>
      <c r="AG259" s="110"/>
      <c r="AH259" s="110"/>
      <c r="AI259" s="110"/>
      <c r="AJ259" s="110"/>
      <c r="AK259" s="110"/>
      <c r="AL259" s="110"/>
      <c r="AM259" s="110"/>
      <c r="AN259" s="110"/>
      <c r="AO259" s="110"/>
      <c r="AP259" s="110"/>
      <c r="AQ259" s="110"/>
      <c r="AR259" s="110"/>
      <c r="AS259" s="110"/>
      <c r="AT259" s="110"/>
      <c r="AU259" s="110"/>
      <c r="AV259" s="110"/>
      <c r="AW259" s="110"/>
      <c r="AX259" s="110"/>
      <c r="AY259" s="110"/>
      <c r="AZ259" s="110"/>
      <c r="BA259" s="110"/>
      <c r="BB259" s="130"/>
    </row>
    <row r="260" spans="26:54" x14ac:dyDescent="0.25">
      <c r="Z260" s="110"/>
      <c r="AA260" s="110"/>
      <c r="AB260" s="110"/>
      <c r="AC260" s="110"/>
      <c r="AD260" s="110"/>
      <c r="AE260" s="110"/>
      <c r="AF260" s="110"/>
      <c r="AG260" s="110"/>
      <c r="AH260" s="110"/>
      <c r="AI260" s="110"/>
      <c r="AJ260" s="110"/>
      <c r="AK260" s="110"/>
      <c r="AL260" s="110"/>
      <c r="AM260" s="110"/>
      <c r="AN260" s="110"/>
      <c r="AO260" s="110"/>
      <c r="AP260" s="110"/>
      <c r="AQ260" s="110"/>
      <c r="AR260" s="110"/>
      <c r="AS260" s="110"/>
      <c r="AT260" s="110"/>
      <c r="AU260" s="110"/>
      <c r="AV260" s="110"/>
      <c r="AW260" s="110"/>
      <c r="AX260" s="110"/>
      <c r="AY260" s="110"/>
      <c r="AZ260" s="110"/>
      <c r="BA260" s="110"/>
      <c r="BB260" s="130"/>
    </row>
    <row r="261" spans="26:54" x14ac:dyDescent="0.25">
      <c r="Z261" s="110"/>
      <c r="AA261" s="110"/>
      <c r="AB261" s="110"/>
      <c r="AC261" s="110"/>
      <c r="AD261" s="110"/>
      <c r="AE261" s="110"/>
      <c r="AF261" s="110"/>
      <c r="AG261" s="110"/>
      <c r="AH261" s="110"/>
      <c r="AI261" s="110"/>
      <c r="AJ261" s="110"/>
      <c r="AK261" s="110"/>
      <c r="AL261" s="110"/>
      <c r="AM261" s="110"/>
      <c r="AN261" s="110"/>
      <c r="AO261" s="110"/>
      <c r="AP261" s="110"/>
      <c r="AQ261" s="110"/>
      <c r="AR261" s="110"/>
      <c r="AS261" s="110"/>
      <c r="AT261" s="110"/>
      <c r="AU261" s="110"/>
      <c r="AV261" s="110"/>
      <c r="AW261" s="110"/>
      <c r="AX261" s="110"/>
      <c r="AY261" s="110"/>
      <c r="AZ261" s="110"/>
      <c r="BA261" s="110"/>
      <c r="BB261" s="130"/>
    </row>
    <row r="262" spans="26:54" x14ac:dyDescent="0.25">
      <c r="Z262" s="110"/>
      <c r="AA262" s="110"/>
      <c r="AB262" s="110"/>
      <c r="AC262" s="110"/>
      <c r="AD262" s="110"/>
      <c r="AE262" s="110"/>
      <c r="AF262" s="110"/>
      <c r="AG262" s="110"/>
      <c r="AH262" s="110"/>
      <c r="AI262" s="110"/>
      <c r="AJ262" s="110"/>
      <c r="AK262" s="110"/>
      <c r="AL262" s="110"/>
      <c r="AM262" s="110"/>
      <c r="AN262" s="110"/>
      <c r="AO262" s="110"/>
      <c r="AP262" s="110"/>
      <c r="AQ262" s="110"/>
      <c r="AR262" s="110"/>
      <c r="AS262" s="110"/>
      <c r="AT262" s="110"/>
      <c r="AU262" s="110"/>
      <c r="AV262" s="110"/>
      <c r="AW262" s="110"/>
      <c r="AX262" s="110"/>
      <c r="AY262" s="110"/>
      <c r="AZ262" s="110"/>
      <c r="BA262" s="110"/>
      <c r="BB262" s="130"/>
    </row>
    <row r="263" spans="26:54" x14ac:dyDescent="0.25">
      <c r="Z263" s="110"/>
      <c r="AA263" s="110"/>
      <c r="AB263" s="110"/>
      <c r="AC263" s="110"/>
      <c r="AD263" s="110"/>
      <c r="AE263" s="110"/>
      <c r="AF263" s="110"/>
      <c r="AG263" s="110"/>
      <c r="AH263" s="110"/>
      <c r="AI263" s="110"/>
      <c r="AJ263" s="110"/>
      <c r="AK263" s="110"/>
      <c r="AL263" s="110"/>
      <c r="AM263" s="110"/>
      <c r="AN263" s="110"/>
      <c r="AO263" s="110"/>
      <c r="AP263" s="110"/>
      <c r="AQ263" s="110"/>
      <c r="AR263" s="110"/>
      <c r="AS263" s="110"/>
      <c r="AT263" s="110"/>
      <c r="AU263" s="110"/>
      <c r="AV263" s="110"/>
      <c r="AW263" s="110"/>
      <c r="AX263" s="110"/>
      <c r="AY263" s="110"/>
      <c r="AZ263" s="110"/>
      <c r="BA263" s="110"/>
      <c r="BB263" s="130"/>
    </row>
    <row r="264" spans="26:54" x14ac:dyDescent="0.25">
      <c r="Z264" s="110"/>
      <c r="AA264" s="110"/>
      <c r="AB264" s="110"/>
      <c r="AC264" s="110"/>
      <c r="AD264" s="110"/>
      <c r="AE264" s="110"/>
      <c r="AF264" s="110"/>
      <c r="AG264" s="110"/>
      <c r="AH264" s="110"/>
      <c r="AI264" s="110"/>
      <c r="AJ264" s="110"/>
      <c r="AK264" s="110"/>
      <c r="AL264" s="110"/>
      <c r="AM264" s="110"/>
      <c r="AN264" s="110"/>
      <c r="AO264" s="110"/>
      <c r="AP264" s="110"/>
      <c r="AQ264" s="110"/>
      <c r="AR264" s="110"/>
      <c r="AS264" s="110"/>
      <c r="AT264" s="110"/>
      <c r="AU264" s="110"/>
      <c r="AV264" s="110"/>
      <c r="AW264" s="110"/>
      <c r="AX264" s="110"/>
      <c r="AY264" s="110"/>
      <c r="AZ264" s="110"/>
      <c r="BA264" s="110"/>
      <c r="BB264" s="130"/>
    </row>
    <row r="265" spans="26:54" x14ac:dyDescent="0.25">
      <c r="Z265" s="110"/>
      <c r="AA265" s="110"/>
      <c r="AB265" s="110"/>
      <c r="AC265" s="110"/>
      <c r="AD265" s="110"/>
      <c r="AE265" s="110"/>
      <c r="AF265" s="110"/>
      <c r="AG265" s="110"/>
      <c r="AH265" s="110"/>
      <c r="AI265" s="110"/>
      <c r="AJ265" s="110"/>
      <c r="AK265" s="110"/>
      <c r="AL265" s="110"/>
      <c r="AM265" s="110"/>
      <c r="AN265" s="110"/>
      <c r="AO265" s="110"/>
      <c r="AP265" s="110"/>
      <c r="AQ265" s="110"/>
      <c r="AR265" s="110"/>
      <c r="AS265" s="110"/>
      <c r="AT265" s="110"/>
      <c r="AU265" s="110"/>
      <c r="AV265" s="110"/>
      <c r="AW265" s="110"/>
      <c r="AX265" s="110"/>
      <c r="AY265" s="110"/>
      <c r="AZ265" s="110"/>
      <c r="BA265" s="110"/>
      <c r="BB265" s="130"/>
    </row>
    <row r="266" spans="26:54" x14ac:dyDescent="0.25">
      <c r="Z266" s="110"/>
      <c r="AA266" s="110"/>
      <c r="AB266" s="110"/>
      <c r="AC266" s="110"/>
      <c r="AD266" s="110"/>
      <c r="AE266" s="110"/>
      <c r="AF266" s="110"/>
      <c r="AG266" s="110"/>
      <c r="AH266" s="110"/>
      <c r="AI266" s="110"/>
      <c r="AJ266" s="110"/>
      <c r="AK266" s="110"/>
      <c r="AL266" s="110"/>
      <c r="AM266" s="110"/>
      <c r="AN266" s="110"/>
      <c r="AO266" s="110"/>
      <c r="AP266" s="110"/>
      <c r="AQ266" s="110"/>
      <c r="AR266" s="110"/>
      <c r="AS266" s="110"/>
      <c r="AT266" s="110"/>
      <c r="AU266" s="110"/>
      <c r="AV266" s="110"/>
      <c r="AW266" s="110"/>
      <c r="AX266" s="110"/>
      <c r="AY266" s="110"/>
      <c r="AZ266" s="110"/>
      <c r="BA266" s="110"/>
      <c r="BB266" s="130"/>
    </row>
  </sheetData>
  <sheetProtection formatRows="0"/>
  <mergeCells count="6">
    <mergeCell ref="U5:V5"/>
    <mergeCell ref="C5:D5"/>
    <mergeCell ref="E5:G5"/>
    <mergeCell ref="H5:I5"/>
    <mergeCell ref="J5:Q5"/>
    <mergeCell ref="R5:T5"/>
  </mergeCells>
  <hyperlinks>
    <hyperlink ref="I6" location="'Eligible Projects'!A1" tooltip="Copy and Paste from Eligible Projects Worksheet" display="'Eligible Projects'!A1" xr:uid="{BC8C28E7-8F11-4A30-B6F5-A2CF771280BC}"/>
  </hyperlinks>
  <pageMargins left="0.25" right="0.25" top="0.75" bottom="0.75" header="0.3" footer="0.3"/>
  <pageSetup paperSize="4" scale="15"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C384941-A64E-46E6-833C-0E833BF933F8}">
          <x14:formula1>
            <xm:f>xDropDowns!$A$27</xm:f>
          </x14:formula1>
          <xm:sqref>J7:P47 J48:L49 M49</xm:sqref>
        </x14:dataValidation>
        <x14:dataValidation type="list" allowBlank="1" showInputMessage="1" showErrorMessage="1" promptTitle="Project Origin" prompt="Select the origin of the Complete Streets project." xr:uid="{DB419A6A-57F9-427B-8993-A543B3C5EBE8}">
          <x14:formula1>
            <xm:f>xDropDowns!$A$3:$A$11</xm:f>
          </x14:formula1>
          <xm:sqref>H7:H32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1531E-F66E-47EE-AC2B-A86CC5A7E3CC}">
  <sheetPr>
    <pageSetUpPr autoPageBreaks="0"/>
  </sheetPr>
  <dimension ref="A1:G37"/>
  <sheetViews>
    <sheetView topLeftCell="C1" workbookViewId="0">
      <selection activeCell="B15" sqref="B15"/>
    </sheetView>
  </sheetViews>
  <sheetFormatPr defaultColWidth="9.140625" defaultRowHeight="15" x14ac:dyDescent="0.25"/>
  <cols>
    <col min="1" max="1" width="4.5703125" style="14" customWidth="1"/>
    <col min="2" max="2" width="43.140625" style="14" customWidth="1"/>
    <col min="3" max="3" width="37.85546875" style="14" customWidth="1"/>
    <col min="4" max="4" width="38" style="14" customWidth="1"/>
    <col min="5" max="5" width="38.28515625" style="14" customWidth="1"/>
    <col min="6" max="6" width="36.5703125" style="14" customWidth="1"/>
    <col min="7" max="7" width="41.7109375" style="14" customWidth="1"/>
    <col min="8" max="16384" width="9.140625" style="14"/>
  </cols>
  <sheetData>
    <row r="1" spans="1:7" ht="55.5" customHeight="1" thickBot="1" x14ac:dyDescent="0.3">
      <c r="A1" s="323"/>
      <c r="B1" s="565" t="s">
        <v>752</v>
      </c>
      <c r="C1" s="566"/>
      <c r="D1" s="566"/>
      <c r="E1" s="567"/>
      <c r="F1" s="146"/>
      <c r="G1" s="152"/>
    </row>
    <row r="2" spans="1:7" ht="56.25" customHeight="1" thickBot="1" x14ac:dyDescent="0.3">
      <c r="A2" s="323"/>
      <c r="B2" s="568" t="s">
        <v>753</v>
      </c>
      <c r="C2" s="569"/>
      <c r="D2" s="570"/>
      <c r="E2" s="322"/>
      <c r="F2" s="321"/>
      <c r="G2" s="320"/>
    </row>
    <row r="3" spans="1:7" ht="52.5" customHeight="1" thickBot="1" x14ac:dyDescent="0.3">
      <c r="A3" s="313"/>
      <c r="B3" s="319" t="s">
        <v>42</v>
      </c>
      <c r="C3" s="318" t="s">
        <v>45</v>
      </c>
      <c r="D3" s="318" t="s">
        <v>47</v>
      </c>
      <c r="E3" s="318" t="s">
        <v>48</v>
      </c>
      <c r="F3" s="318" t="s">
        <v>49</v>
      </c>
      <c r="G3" s="318" t="s">
        <v>50</v>
      </c>
    </row>
    <row r="4" spans="1:7" ht="107.25" customHeight="1" thickBot="1" x14ac:dyDescent="0.3">
      <c r="A4" s="313"/>
      <c r="B4" s="317" t="s">
        <v>754</v>
      </c>
      <c r="C4" s="317" t="s">
        <v>755</v>
      </c>
      <c r="D4" s="317" t="s">
        <v>756</v>
      </c>
      <c r="E4" s="317" t="s">
        <v>757</v>
      </c>
      <c r="F4" s="317" t="s">
        <v>758</v>
      </c>
      <c r="G4" s="317" t="s">
        <v>759</v>
      </c>
    </row>
    <row r="5" spans="1:7" ht="63.75" thickBot="1" x14ac:dyDescent="0.3">
      <c r="A5" s="313"/>
      <c r="B5" s="316" t="s">
        <v>760</v>
      </c>
      <c r="C5" s="315" t="s">
        <v>761</v>
      </c>
      <c r="D5" s="314" t="s">
        <v>762</v>
      </c>
      <c r="E5" s="314" t="s">
        <v>763</v>
      </c>
      <c r="F5" s="314" t="s">
        <v>764</v>
      </c>
      <c r="G5" s="314" t="s">
        <v>765</v>
      </c>
    </row>
    <row r="6" spans="1:7" ht="57.75" customHeight="1" thickBot="1" x14ac:dyDescent="0.3">
      <c r="A6" s="313"/>
      <c r="B6" s="316" t="s">
        <v>766</v>
      </c>
      <c r="C6" s="315" t="s">
        <v>767</v>
      </c>
      <c r="D6" s="314" t="s">
        <v>768</v>
      </c>
      <c r="E6" s="314" t="s">
        <v>769</v>
      </c>
      <c r="F6" s="314" t="s">
        <v>770</v>
      </c>
      <c r="G6" s="314" t="s">
        <v>771</v>
      </c>
    </row>
    <row r="7" spans="1:7" ht="57.75" customHeight="1" thickBot="1" x14ac:dyDescent="0.3">
      <c r="A7" s="313"/>
      <c r="B7" s="316" t="s">
        <v>772</v>
      </c>
      <c r="C7" s="315" t="s">
        <v>773</v>
      </c>
      <c r="D7" s="314" t="s">
        <v>774</v>
      </c>
      <c r="E7" s="314" t="s">
        <v>775</v>
      </c>
      <c r="F7" s="314"/>
      <c r="G7" s="314" t="s">
        <v>776</v>
      </c>
    </row>
    <row r="8" spans="1:7" ht="38.25" customHeight="1" thickBot="1" x14ac:dyDescent="0.3">
      <c r="A8" s="313"/>
      <c r="B8" s="316" t="s">
        <v>777</v>
      </c>
      <c r="C8" s="315"/>
      <c r="D8" s="314" t="s">
        <v>778</v>
      </c>
      <c r="E8" s="314" t="s">
        <v>779</v>
      </c>
      <c r="F8" s="314"/>
      <c r="G8" s="314" t="s">
        <v>780</v>
      </c>
    </row>
    <row r="9" spans="1:7" ht="39" customHeight="1" thickBot="1" x14ac:dyDescent="0.3">
      <c r="A9" s="313"/>
      <c r="B9" s="316"/>
      <c r="C9" s="315"/>
      <c r="D9" s="314" t="s">
        <v>781</v>
      </c>
      <c r="E9" s="314" t="s">
        <v>782</v>
      </c>
      <c r="F9" s="314"/>
      <c r="G9" s="314" t="s">
        <v>783</v>
      </c>
    </row>
    <row r="10" spans="1:7" ht="56.25" customHeight="1" thickBot="1" x14ac:dyDescent="0.3">
      <c r="A10" s="313"/>
      <c r="B10" s="316"/>
      <c r="C10" s="315"/>
      <c r="D10" s="314" t="s">
        <v>784</v>
      </c>
      <c r="E10" s="314" t="s">
        <v>785</v>
      </c>
      <c r="F10" s="314"/>
      <c r="G10" s="314" t="s">
        <v>786</v>
      </c>
    </row>
    <row r="11" spans="1:7" ht="38.25" customHeight="1" thickBot="1" x14ac:dyDescent="0.3">
      <c r="A11" s="313"/>
      <c r="B11" s="312"/>
      <c r="C11" s="312"/>
      <c r="D11" s="312" t="s">
        <v>787</v>
      </c>
      <c r="E11" s="312"/>
      <c r="F11" s="312"/>
      <c r="G11" s="312"/>
    </row>
    <row r="12" spans="1:7" ht="22.5" customHeight="1" x14ac:dyDescent="0.25">
      <c r="B12" s="571" t="s">
        <v>788</v>
      </c>
      <c r="C12" s="571"/>
      <c r="D12" s="571"/>
      <c r="E12" s="571"/>
      <c r="F12" s="571"/>
      <c r="G12" s="571"/>
    </row>
    <row r="13" spans="1:7" ht="21" customHeight="1" x14ac:dyDescent="0.25">
      <c r="C13" s="311"/>
      <c r="D13" s="311"/>
      <c r="E13" s="311"/>
      <c r="F13" s="311"/>
      <c r="G13" s="311"/>
    </row>
    <row r="14" spans="1:7" ht="21" customHeight="1" x14ac:dyDescent="0.25"/>
    <row r="15" spans="1:7" ht="21.75" customHeight="1" x14ac:dyDescent="0.25"/>
    <row r="16" spans="1:7" ht="21.75" customHeight="1" x14ac:dyDescent="0.25"/>
    <row r="17" spans="7:7" ht="22.5" customHeight="1" x14ac:dyDescent="0.25"/>
    <row r="18" spans="7:7" ht="21.75" customHeight="1" x14ac:dyDescent="0.25"/>
    <row r="19" spans="7:7" ht="21.75" customHeight="1" x14ac:dyDescent="0.25"/>
    <row r="20" spans="7:7" ht="19.5" customHeight="1" x14ac:dyDescent="0.25"/>
    <row r="21" spans="7:7" ht="17.25" customHeight="1" x14ac:dyDescent="0.25">
      <c r="G21" s="310"/>
    </row>
    <row r="22" spans="7:7" ht="18" customHeight="1" x14ac:dyDescent="0.25">
      <c r="G22" s="310"/>
    </row>
    <row r="23" spans="7:7" ht="17.25" customHeight="1" x14ac:dyDescent="0.25">
      <c r="G23" s="310"/>
    </row>
    <row r="24" spans="7:7" x14ac:dyDescent="0.25">
      <c r="G24" s="310"/>
    </row>
    <row r="34" spans="7:7" x14ac:dyDescent="0.25">
      <c r="G34" s="310"/>
    </row>
    <row r="35" spans="7:7" x14ac:dyDescent="0.25">
      <c r="G35" s="310"/>
    </row>
    <row r="36" spans="7:7" x14ac:dyDescent="0.25">
      <c r="G36" s="310"/>
    </row>
    <row r="37" spans="7:7" x14ac:dyDescent="0.25">
      <c r="G37" s="310"/>
    </row>
  </sheetData>
  <mergeCells count="3">
    <mergeCell ref="B1:E1"/>
    <mergeCell ref="B2:D2"/>
    <mergeCell ref="B12:G12"/>
  </mergeCells>
  <conditionalFormatting sqref="E11">
    <cfRule type="expression" dxfId="59" priority="2">
      <formula>MOD(ROW(),2)</formula>
    </cfRule>
  </conditionalFormatting>
  <conditionalFormatting sqref="B5:B10">
    <cfRule type="expression" dxfId="58" priority="11">
      <formula>MOD(ROW(),2)</formula>
    </cfRule>
  </conditionalFormatting>
  <conditionalFormatting sqref="C5:E8 C10:E10 C9:D9">
    <cfRule type="expression" dxfId="57" priority="10">
      <formula>MOD(ROW(),2)</formula>
    </cfRule>
  </conditionalFormatting>
  <conditionalFormatting sqref="F5:F10">
    <cfRule type="expression" dxfId="56" priority="9">
      <formula>MOD(ROW(),2)</formula>
    </cfRule>
  </conditionalFormatting>
  <conditionalFormatting sqref="G5:G10">
    <cfRule type="expression" dxfId="55" priority="8">
      <formula>MOD(ROW(),2)</formula>
    </cfRule>
  </conditionalFormatting>
  <conditionalFormatting sqref="G11">
    <cfRule type="expression" dxfId="54" priority="7">
      <formula>MOD(ROW(),2)</formula>
    </cfRule>
  </conditionalFormatting>
  <conditionalFormatting sqref="F11">
    <cfRule type="expression" dxfId="53" priority="6">
      <formula>MOD(ROW(),2)</formula>
    </cfRule>
  </conditionalFormatting>
  <conditionalFormatting sqref="C11">
    <cfRule type="expression" dxfId="52" priority="5">
      <formula>MOD(ROW(),2)</formula>
    </cfRule>
  </conditionalFormatting>
  <conditionalFormatting sqref="B11">
    <cfRule type="expression" dxfId="51" priority="4">
      <formula>MOD(ROW(),2)</formula>
    </cfRule>
  </conditionalFormatting>
  <conditionalFormatting sqref="D11">
    <cfRule type="expression" dxfId="50" priority="3">
      <formula>MOD(ROW(),2)</formula>
    </cfRule>
  </conditionalFormatting>
  <conditionalFormatting sqref="E9">
    <cfRule type="expression" dxfId="49" priority="1">
      <formula>MOD(ROW(),2)</formula>
    </cfRule>
  </conditionalFormatting>
  <dataValidations count="1">
    <dataValidation allowBlank="1" showInputMessage="1" showErrorMessage="1" prompt="Resurfacing is NOT an eligible item unless a designated bike facility is being added." sqref="E7" xr:uid="{06E68158-EA74-41ED-AA43-C1286245D312}"/>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67773-2156-41DB-AE85-A16B21F75DC0}">
  <sheetPr>
    <pageSetUpPr autoPageBreaks="0"/>
  </sheetPr>
  <dimension ref="A1:G32"/>
  <sheetViews>
    <sheetView workbookViewId="0">
      <selection activeCell="E9" sqref="E9"/>
    </sheetView>
  </sheetViews>
  <sheetFormatPr defaultColWidth="9.140625" defaultRowHeight="15" x14ac:dyDescent="0.25"/>
  <cols>
    <col min="1" max="1" width="4.5703125" style="14" customWidth="1"/>
    <col min="2" max="2" width="57.140625" style="14" customWidth="1"/>
    <col min="3" max="3" width="40.85546875" style="14" customWidth="1"/>
    <col min="4" max="5" width="36.42578125" style="14" customWidth="1"/>
    <col min="6" max="6" width="32.5703125" style="14" customWidth="1"/>
    <col min="7" max="7" width="39.85546875" style="14" customWidth="1"/>
    <col min="8" max="16384" width="9.140625" style="14"/>
  </cols>
  <sheetData>
    <row r="1" spans="1:5" ht="55.5" customHeight="1" thickBot="1" x14ac:dyDescent="0.3">
      <c r="A1" s="323"/>
      <c r="B1" s="337" t="s">
        <v>789</v>
      </c>
      <c r="C1" s="336"/>
    </row>
    <row r="2" spans="1:5" ht="39" customHeight="1" thickBot="1" x14ac:dyDescent="0.3">
      <c r="A2" s="323"/>
      <c r="B2" s="335" t="s">
        <v>790</v>
      </c>
      <c r="C2" s="334"/>
    </row>
    <row r="3" spans="1:5" ht="26.25" customHeight="1" thickBot="1" x14ac:dyDescent="0.3">
      <c r="A3" s="313"/>
      <c r="B3" s="333" t="s">
        <v>791</v>
      </c>
      <c r="C3" s="332" t="s">
        <v>792</v>
      </c>
    </row>
    <row r="4" spans="1:5" ht="32.25" thickBot="1" x14ac:dyDescent="0.3">
      <c r="A4" s="313"/>
      <c r="B4" s="331" t="s">
        <v>793</v>
      </c>
      <c r="C4" s="330" t="s">
        <v>794</v>
      </c>
    </row>
    <row r="5" spans="1:5" ht="16.5" thickBot="1" x14ac:dyDescent="0.3">
      <c r="A5" s="313"/>
      <c r="B5" s="327" t="s">
        <v>795</v>
      </c>
      <c r="C5" s="326"/>
    </row>
    <row r="6" spans="1:5" ht="32.25" thickBot="1" x14ac:dyDescent="0.3">
      <c r="A6" s="313"/>
      <c r="B6" s="327" t="s">
        <v>796</v>
      </c>
      <c r="C6" s="326"/>
      <c r="E6" s="329"/>
    </row>
    <row r="7" spans="1:5" ht="48" thickBot="1" x14ac:dyDescent="0.3">
      <c r="A7" s="313"/>
      <c r="B7" s="327" t="s">
        <v>797</v>
      </c>
      <c r="C7" s="326" t="s">
        <v>798</v>
      </c>
    </row>
    <row r="8" spans="1:5" ht="32.25" thickBot="1" x14ac:dyDescent="0.3">
      <c r="A8" s="313"/>
      <c r="B8" s="327" t="s">
        <v>799</v>
      </c>
      <c r="C8" s="326" t="s">
        <v>800</v>
      </c>
    </row>
    <row r="9" spans="1:5" ht="48" thickBot="1" x14ac:dyDescent="0.3">
      <c r="A9" s="313"/>
      <c r="B9" s="327" t="s">
        <v>801</v>
      </c>
      <c r="C9" s="326" t="s">
        <v>802</v>
      </c>
    </row>
    <row r="10" spans="1:5" ht="22.5" customHeight="1" thickBot="1" x14ac:dyDescent="0.3">
      <c r="A10" s="313"/>
      <c r="B10" s="327" t="s">
        <v>803</v>
      </c>
      <c r="C10" s="326"/>
    </row>
    <row r="11" spans="1:5" ht="21" customHeight="1" thickBot="1" x14ac:dyDescent="0.3">
      <c r="A11" s="313"/>
      <c r="B11" s="327" t="s">
        <v>804</v>
      </c>
      <c r="C11" s="326"/>
    </row>
    <row r="12" spans="1:5" ht="21" customHeight="1" thickBot="1" x14ac:dyDescent="0.3">
      <c r="A12" s="313"/>
      <c r="B12" s="327" t="s">
        <v>805</v>
      </c>
      <c r="C12" s="326"/>
    </row>
    <row r="13" spans="1:5" ht="21.75" customHeight="1" thickBot="1" x14ac:dyDescent="0.3">
      <c r="A13" s="313"/>
      <c r="B13" s="327" t="s">
        <v>806</v>
      </c>
      <c r="C13" s="326"/>
    </row>
    <row r="14" spans="1:5" ht="22.5" customHeight="1" thickBot="1" x14ac:dyDescent="0.3">
      <c r="A14" s="313"/>
      <c r="B14" s="327" t="s">
        <v>807</v>
      </c>
      <c r="C14" s="328" t="s">
        <v>808</v>
      </c>
    </row>
    <row r="15" spans="1:5" ht="22.5" customHeight="1" thickBot="1" x14ac:dyDescent="0.3">
      <c r="A15" s="313"/>
      <c r="B15" s="327" t="s">
        <v>809</v>
      </c>
      <c r="C15" s="326"/>
    </row>
    <row r="16" spans="1:5" ht="21.75" customHeight="1" thickBot="1" x14ac:dyDescent="0.3">
      <c r="A16" s="313"/>
      <c r="B16" s="327" t="s">
        <v>810</v>
      </c>
      <c r="C16" s="326"/>
    </row>
    <row r="17" spans="1:7" ht="32.25" thickBot="1" x14ac:dyDescent="0.3">
      <c r="A17" s="313"/>
      <c r="B17" s="327" t="s">
        <v>811</v>
      </c>
      <c r="C17" s="326" t="s">
        <v>812</v>
      </c>
    </row>
    <row r="18" spans="1:7" ht="19.5" customHeight="1" thickBot="1" x14ac:dyDescent="0.3">
      <c r="A18" s="313"/>
      <c r="B18" s="325" t="s">
        <v>813</v>
      </c>
      <c r="C18" s="324"/>
    </row>
    <row r="19" spans="1:7" x14ac:dyDescent="0.25">
      <c r="G19" s="310"/>
    </row>
    <row r="29" spans="1:7" x14ac:dyDescent="0.25">
      <c r="G29" s="310"/>
    </row>
    <row r="30" spans="1:7" x14ac:dyDescent="0.25">
      <c r="G30" s="310"/>
    </row>
    <row r="31" spans="1:7" x14ac:dyDescent="0.25">
      <c r="G31" s="310"/>
    </row>
    <row r="32" spans="1:7" x14ac:dyDescent="0.25">
      <c r="G32" s="310"/>
    </row>
  </sheetData>
  <conditionalFormatting sqref="C15:C18 B4:C8">
    <cfRule type="expression" dxfId="48" priority="1">
      <formula>MOD(ROW(),2)</formula>
    </cfRule>
  </conditionalFormatting>
  <conditionalFormatting sqref="B11">
    <cfRule type="expression" dxfId="47" priority="12">
      <formula>MOD(ROW(),2)</formula>
    </cfRule>
  </conditionalFormatting>
  <conditionalFormatting sqref="C9:C14">
    <cfRule type="expression" dxfId="46" priority="8">
      <formula>MOD(ROW(),2)</formula>
    </cfRule>
  </conditionalFormatting>
  <conditionalFormatting sqref="C15">
    <cfRule type="expression" dxfId="45" priority="7">
      <formula>MOD(ROW(),2)</formula>
    </cfRule>
  </conditionalFormatting>
  <conditionalFormatting sqref="B15">
    <cfRule type="expression" dxfId="44" priority="6">
      <formula>MOD(ROW(),2)</formula>
    </cfRule>
  </conditionalFormatting>
  <conditionalFormatting sqref="B17">
    <cfRule type="expression" dxfId="43" priority="5">
      <formula>MOD(ROW(),2)</formula>
    </cfRule>
  </conditionalFormatting>
  <conditionalFormatting sqref="C9">
    <cfRule type="expression" dxfId="42" priority="11">
      <formula>MOD(ROW(),2)</formula>
    </cfRule>
  </conditionalFormatting>
  <conditionalFormatting sqref="B9">
    <cfRule type="expression" dxfId="41" priority="10">
      <formula>MOD(ROW(),2)</formula>
    </cfRule>
  </conditionalFormatting>
  <conditionalFormatting sqref="B15:B18">
    <cfRule type="expression" dxfId="40" priority="2">
      <formula>MOD(ROW(),2)</formula>
    </cfRule>
  </conditionalFormatting>
  <conditionalFormatting sqref="B9:B14">
    <cfRule type="expression" dxfId="39" priority="9">
      <formula>MOD(ROW(),2)</formula>
    </cfRule>
  </conditionalFormatting>
  <conditionalFormatting sqref="C15">
    <cfRule type="expression" dxfId="38" priority="4">
      <formula>MOD(ROW(),2)</formula>
    </cfRule>
  </conditionalFormatting>
  <conditionalFormatting sqref="B15">
    <cfRule type="expression" dxfId="37" priority="3">
      <formula>MOD(ROW(),2)</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5D82A-BB62-1D4B-ABBE-CB8275688554}">
  <dimension ref="A1"/>
  <sheetViews>
    <sheetView workbookViewId="0"/>
  </sheetViews>
  <sheetFormatPr defaultColWidth="8.85546875"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14B7F-905A-496A-9C8D-464317C4B427}">
  <sheetPr>
    <pageSetUpPr fitToPage="1"/>
  </sheetPr>
  <dimension ref="A1:BJ58"/>
  <sheetViews>
    <sheetView workbookViewId="0">
      <selection activeCell="D5" sqref="D5"/>
    </sheetView>
  </sheetViews>
  <sheetFormatPr defaultColWidth="9.140625" defaultRowHeight="15" x14ac:dyDescent="0.25"/>
  <cols>
    <col min="1" max="1" width="9.140625" style="14"/>
    <col min="2" max="2" width="3.85546875" style="43" customWidth="1"/>
    <col min="3" max="3" width="10.85546875" style="14" customWidth="1"/>
    <col min="4" max="4" width="20.85546875" style="14" customWidth="1"/>
    <col min="5" max="5" width="14.85546875" style="14" customWidth="1"/>
    <col min="6" max="6" width="15" style="14" customWidth="1"/>
    <col min="7" max="16384" width="9.140625" style="14"/>
  </cols>
  <sheetData>
    <row r="1" spans="1:62" s="15" customFormat="1" ht="75" x14ac:dyDescent="0.3">
      <c r="A1" s="15" t="s">
        <v>510</v>
      </c>
      <c r="B1" s="45"/>
      <c r="C1" s="16" t="s">
        <v>412</v>
      </c>
      <c r="D1" s="17" t="s">
        <v>23</v>
      </c>
      <c r="E1" s="23" t="s">
        <v>523</v>
      </c>
      <c r="F1" s="23" t="s">
        <v>71</v>
      </c>
    </row>
    <row r="2" spans="1:62" s="27" customFormat="1" ht="56.25" x14ac:dyDescent="0.25">
      <c r="A2" s="101" t="s">
        <v>814</v>
      </c>
      <c r="B2" s="56"/>
      <c r="C2" s="81">
        <v>1</v>
      </c>
      <c r="D2" s="27" t="s">
        <v>815</v>
      </c>
      <c r="E2" s="85">
        <v>725000</v>
      </c>
      <c r="F2" s="36">
        <v>400000</v>
      </c>
    </row>
    <row r="3" spans="1:62" s="27" customFormat="1" ht="56.25" x14ac:dyDescent="0.25">
      <c r="A3" s="101" t="s">
        <v>816</v>
      </c>
      <c r="B3" s="56"/>
      <c r="C3" s="81">
        <v>2</v>
      </c>
      <c r="D3" s="27" t="s">
        <v>817</v>
      </c>
      <c r="E3" s="85">
        <v>1301000</v>
      </c>
      <c r="F3" s="36">
        <v>400000</v>
      </c>
    </row>
    <row r="4" spans="1:62" s="27" customFormat="1" ht="56.25" x14ac:dyDescent="0.25">
      <c r="A4" s="101" t="s">
        <v>818</v>
      </c>
      <c r="B4" s="56"/>
      <c r="C4" s="81">
        <v>3</v>
      </c>
      <c r="D4" s="27" t="s">
        <v>819</v>
      </c>
      <c r="E4" s="85">
        <v>256000</v>
      </c>
      <c r="F4" s="36">
        <v>256000</v>
      </c>
    </row>
    <row r="5" spans="1:62" s="27" customFormat="1" ht="56.25" x14ac:dyDescent="0.25">
      <c r="A5" s="102" t="s">
        <v>820</v>
      </c>
      <c r="B5" s="56"/>
      <c r="C5" s="81">
        <v>4</v>
      </c>
      <c r="D5" s="27" t="s">
        <v>821</v>
      </c>
      <c r="E5" s="85">
        <v>154000</v>
      </c>
      <c r="F5" s="36">
        <v>154000</v>
      </c>
    </row>
    <row r="6" spans="1:62" s="27" customFormat="1" ht="56.25" x14ac:dyDescent="0.25">
      <c r="A6" s="102" t="s">
        <v>822</v>
      </c>
      <c r="B6" s="56"/>
      <c r="C6" s="81">
        <v>5</v>
      </c>
      <c r="D6" s="27" t="s">
        <v>823</v>
      </c>
      <c r="E6" s="85">
        <v>1179000</v>
      </c>
      <c r="F6" s="36">
        <v>400000</v>
      </c>
    </row>
    <row r="7" spans="1:62" s="27" customFormat="1" ht="56.25" x14ac:dyDescent="0.25">
      <c r="A7" s="102" t="s">
        <v>824</v>
      </c>
      <c r="B7" s="56"/>
      <c r="C7" s="81">
        <v>6</v>
      </c>
      <c r="D7" s="27" t="s">
        <v>825</v>
      </c>
      <c r="E7" s="85">
        <v>1679000</v>
      </c>
      <c r="F7" s="36">
        <v>400000</v>
      </c>
    </row>
    <row r="8" spans="1:62" s="27" customFormat="1" ht="37.5" x14ac:dyDescent="0.25">
      <c r="A8" s="101" t="s">
        <v>826</v>
      </c>
      <c r="B8" s="56"/>
      <c r="C8" s="81">
        <v>7</v>
      </c>
      <c r="D8" s="27" t="s">
        <v>827</v>
      </c>
      <c r="E8" s="85">
        <v>227000</v>
      </c>
      <c r="F8" s="36">
        <v>227000</v>
      </c>
    </row>
    <row r="9" spans="1:62" s="27" customFormat="1" ht="56.25" x14ac:dyDescent="0.25">
      <c r="A9" s="101" t="s">
        <v>828</v>
      </c>
      <c r="B9" s="56"/>
      <c r="C9" s="81">
        <v>8</v>
      </c>
      <c r="D9" s="27" t="s">
        <v>829</v>
      </c>
      <c r="E9" s="85">
        <v>454000</v>
      </c>
      <c r="F9" s="36">
        <v>400000</v>
      </c>
    </row>
    <row r="10" spans="1:62" s="27" customFormat="1" ht="56.25" customHeight="1" x14ac:dyDescent="0.3">
      <c r="A10" s="102" t="s">
        <v>830</v>
      </c>
      <c r="B10" s="46"/>
      <c r="C10" s="81">
        <v>9</v>
      </c>
      <c r="D10" s="27" t="s">
        <v>831</v>
      </c>
      <c r="E10" s="85">
        <v>2318000</v>
      </c>
      <c r="F10" s="36">
        <v>400000</v>
      </c>
    </row>
    <row r="11" spans="1:62" s="27" customFormat="1" ht="56.25" x14ac:dyDescent="0.25">
      <c r="A11" s="101" t="s">
        <v>832</v>
      </c>
      <c r="B11" s="56"/>
      <c r="C11" s="81">
        <v>10</v>
      </c>
      <c r="D11" s="27" t="s">
        <v>833</v>
      </c>
      <c r="E11" s="85">
        <v>187000</v>
      </c>
      <c r="F11" s="36">
        <v>187000</v>
      </c>
    </row>
    <row r="12" spans="1:62" s="27" customFormat="1" ht="56.25" x14ac:dyDescent="0.25">
      <c r="A12" s="102" t="s">
        <v>834</v>
      </c>
      <c r="B12" s="56"/>
      <c r="C12" s="81">
        <v>11</v>
      </c>
      <c r="D12" s="27" t="s">
        <v>835</v>
      </c>
      <c r="E12" s="85">
        <v>1319000</v>
      </c>
      <c r="F12" s="36">
        <v>400000</v>
      </c>
    </row>
    <row r="13" spans="1:62" s="27" customFormat="1" ht="56.25" customHeight="1" x14ac:dyDescent="0.3">
      <c r="A13" s="102" t="s">
        <v>836</v>
      </c>
      <c r="B13" s="56"/>
      <c r="C13" s="81">
        <v>12</v>
      </c>
      <c r="D13" s="27" t="s">
        <v>837</v>
      </c>
      <c r="E13" s="85">
        <v>1149000</v>
      </c>
      <c r="F13" s="36">
        <v>400000</v>
      </c>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row>
    <row r="14" spans="1:62" s="27" customFormat="1" ht="56.25" x14ac:dyDescent="0.25">
      <c r="A14" s="101" t="s">
        <v>838</v>
      </c>
      <c r="B14" s="56"/>
      <c r="C14" s="81">
        <v>13</v>
      </c>
      <c r="D14" s="27" t="s">
        <v>839</v>
      </c>
      <c r="E14" s="85">
        <v>3460000</v>
      </c>
      <c r="F14" s="36">
        <v>400000</v>
      </c>
    </row>
    <row r="15" spans="1:62" s="27" customFormat="1" ht="37.5" customHeight="1" x14ac:dyDescent="0.3">
      <c r="A15" s="101" t="s">
        <v>840</v>
      </c>
      <c r="B15" s="56"/>
      <c r="C15" s="81">
        <v>14</v>
      </c>
      <c r="D15" s="27" t="s">
        <v>841</v>
      </c>
      <c r="E15" s="85">
        <v>318000</v>
      </c>
      <c r="F15" s="36">
        <v>318000</v>
      </c>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row>
    <row r="16" spans="1:62" s="27" customFormat="1" ht="37.5" x14ac:dyDescent="0.25">
      <c r="A16" s="101" t="s">
        <v>842</v>
      </c>
      <c r="B16" s="56"/>
      <c r="C16" s="81">
        <v>15</v>
      </c>
      <c r="D16" s="27" t="s">
        <v>843</v>
      </c>
      <c r="E16" s="85">
        <v>409000</v>
      </c>
      <c r="F16" s="36">
        <v>400000</v>
      </c>
    </row>
    <row r="17" spans="1:62" s="27" customFormat="1" ht="37.5" customHeight="1" x14ac:dyDescent="0.3">
      <c r="A17" s="101" t="s">
        <v>844</v>
      </c>
      <c r="B17" s="46"/>
      <c r="C17" s="81">
        <v>16</v>
      </c>
      <c r="D17" s="27" t="s">
        <v>845</v>
      </c>
      <c r="E17" s="85">
        <v>323000</v>
      </c>
      <c r="F17" s="36">
        <v>323000</v>
      </c>
    </row>
    <row r="18" spans="1:62" s="27" customFormat="1" ht="37.5" x14ac:dyDescent="0.25">
      <c r="A18" s="101" t="s">
        <v>846</v>
      </c>
      <c r="B18" s="56"/>
      <c r="C18" s="81">
        <v>17</v>
      </c>
      <c r="D18" s="27" t="s">
        <v>847</v>
      </c>
      <c r="E18" s="85">
        <v>545000</v>
      </c>
      <c r="F18" s="36">
        <v>400000</v>
      </c>
    </row>
    <row r="19" spans="1:62" s="27" customFormat="1" ht="37.5" x14ac:dyDescent="0.25">
      <c r="A19" s="102" t="s">
        <v>848</v>
      </c>
      <c r="B19" s="56"/>
      <c r="C19" s="81">
        <v>18</v>
      </c>
      <c r="D19" s="27" t="s">
        <v>849</v>
      </c>
      <c r="E19" s="85">
        <v>150000</v>
      </c>
      <c r="F19" s="36">
        <v>150000</v>
      </c>
    </row>
    <row r="20" spans="1:62" s="27" customFormat="1" ht="56.25" x14ac:dyDescent="0.25">
      <c r="A20" s="102" t="s">
        <v>850</v>
      </c>
      <c r="B20" s="56"/>
      <c r="C20" s="81">
        <v>19</v>
      </c>
      <c r="D20" s="27" t="s">
        <v>851</v>
      </c>
      <c r="E20" s="85">
        <v>652000</v>
      </c>
      <c r="F20" s="36">
        <v>400000</v>
      </c>
    </row>
    <row r="21" spans="1:62" s="27" customFormat="1" ht="56.25" customHeight="1" x14ac:dyDescent="0.3">
      <c r="A21" s="102" t="s">
        <v>852</v>
      </c>
      <c r="B21" s="56"/>
      <c r="C21" s="81">
        <v>20</v>
      </c>
      <c r="D21" s="27" t="s">
        <v>853</v>
      </c>
      <c r="E21" s="85">
        <v>1112000</v>
      </c>
      <c r="F21" s="36">
        <v>0</v>
      </c>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row>
    <row r="22" spans="1:62" s="27" customFormat="1" ht="37.5" x14ac:dyDescent="0.25">
      <c r="A22" s="101" t="s">
        <v>854</v>
      </c>
      <c r="B22" s="56"/>
      <c r="C22" s="81">
        <v>21</v>
      </c>
      <c r="D22" s="27" t="s">
        <v>855</v>
      </c>
      <c r="E22" s="85">
        <v>404000</v>
      </c>
      <c r="F22" s="36">
        <v>400000</v>
      </c>
    </row>
    <row r="23" spans="1:62" s="27" customFormat="1" ht="37.5" customHeight="1" x14ac:dyDescent="0.3">
      <c r="A23" s="101" t="s">
        <v>856</v>
      </c>
      <c r="B23" s="46"/>
      <c r="C23" s="81">
        <v>22</v>
      </c>
      <c r="D23" s="27" t="s">
        <v>857</v>
      </c>
      <c r="E23" s="85">
        <v>512000</v>
      </c>
      <c r="F23" s="36">
        <v>400000</v>
      </c>
    </row>
    <row r="24" spans="1:62" s="27" customFormat="1" ht="56.25" x14ac:dyDescent="0.25">
      <c r="A24" s="102" t="s">
        <v>858</v>
      </c>
      <c r="B24" s="56"/>
      <c r="C24" s="81">
        <v>23</v>
      </c>
      <c r="D24" s="27" t="s">
        <v>859</v>
      </c>
      <c r="E24" s="85">
        <v>675000</v>
      </c>
      <c r="F24" s="36">
        <v>400000</v>
      </c>
    </row>
    <row r="25" spans="1:62" s="27" customFormat="1" ht="56.25" x14ac:dyDescent="0.25">
      <c r="A25" s="101" t="s">
        <v>860</v>
      </c>
      <c r="B25" s="56"/>
      <c r="C25" s="81">
        <v>24</v>
      </c>
      <c r="D25" s="27" t="s">
        <v>861</v>
      </c>
      <c r="E25" s="85">
        <v>1917000</v>
      </c>
      <c r="F25" s="36">
        <v>400000</v>
      </c>
    </row>
    <row r="26" spans="1:62" s="27" customFormat="1" ht="37.5" x14ac:dyDescent="0.25">
      <c r="A26" s="101" t="s">
        <v>862</v>
      </c>
      <c r="B26" s="56"/>
      <c r="C26" s="81">
        <v>25</v>
      </c>
      <c r="D26" s="27" t="s">
        <v>863</v>
      </c>
      <c r="E26" s="85">
        <v>139000</v>
      </c>
      <c r="F26" s="36">
        <v>139000</v>
      </c>
    </row>
    <row r="27" spans="1:62" s="34" customFormat="1" ht="37.5" x14ac:dyDescent="0.3">
      <c r="A27" s="101" t="s">
        <v>864</v>
      </c>
      <c r="B27" s="56"/>
      <c r="C27" s="81">
        <v>26</v>
      </c>
      <c r="D27" s="27" t="s">
        <v>865</v>
      </c>
      <c r="E27" s="85">
        <v>303000</v>
      </c>
      <c r="F27" s="36">
        <v>303000</v>
      </c>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row>
    <row r="28" spans="1:62" s="34" customFormat="1" ht="56.25" x14ac:dyDescent="0.3">
      <c r="A28" s="101" t="s">
        <v>866</v>
      </c>
      <c r="B28" s="56"/>
      <c r="C28" s="81">
        <v>27</v>
      </c>
      <c r="D28" s="27" t="s">
        <v>867</v>
      </c>
      <c r="E28" s="85">
        <v>2372000</v>
      </c>
      <c r="F28" s="36">
        <v>400000</v>
      </c>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row>
    <row r="29" spans="1:62" s="34" customFormat="1" ht="37.5" x14ac:dyDescent="0.3">
      <c r="A29" s="101" t="s">
        <v>868</v>
      </c>
      <c r="B29" s="56"/>
      <c r="C29" s="81">
        <v>28</v>
      </c>
      <c r="D29" s="27" t="s">
        <v>869</v>
      </c>
      <c r="E29" s="85">
        <v>456000</v>
      </c>
      <c r="F29" s="36">
        <v>400000</v>
      </c>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row>
    <row r="30" spans="1:62" s="34" customFormat="1" ht="60" customHeight="1" x14ac:dyDescent="0.3">
      <c r="B30" s="46"/>
      <c r="C30" s="35"/>
      <c r="D30" s="27"/>
    </row>
    <row r="31" spans="1:62" s="34" customFormat="1" ht="60" customHeight="1" x14ac:dyDescent="0.3">
      <c r="B31" s="46"/>
      <c r="C31" s="35"/>
      <c r="D31" s="27"/>
    </row>
    <row r="32" spans="1:62" s="34" customFormat="1" ht="60" customHeight="1" x14ac:dyDescent="0.3">
      <c r="B32" s="46"/>
      <c r="C32" s="35"/>
      <c r="D32" s="27"/>
    </row>
    <row r="33" spans="1:62" s="34" customFormat="1" ht="60" customHeight="1" x14ac:dyDescent="0.3">
      <c r="B33" s="46"/>
      <c r="C33" s="35"/>
      <c r="D33" s="27"/>
    </row>
    <row r="34" spans="1:62" s="34" customFormat="1" ht="60" customHeight="1" x14ac:dyDescent="0.3">
      <c r="B34" s="46"/>
      <c r="C34" s="35"/>
      <c r="D34" s="27"/>
    </row>
    <row r="35" spans="1:62" s="34" customFormat="1" ht="60" customHeight="1" x14ac:dyDescent="0.3">
      <c r="B35" s="46"/>
      <c r="C35" s="35"/>
      <c r="D35" s="27"/>
    </row>
    <row r="36" spans="1:62" s="34" customFormat="1" ht="60" customHeight="1" x14ac:dyDescent="0.3">
      <c r="B36" s="46"/>
      <c r="C36" s="35"/>
      <c r="D36" s="27"/>
    </row>
    <row r="37" spans="1:62" s="34" customFormat="1" ht="60" customHeight="1" x14ac:dyDescent="0.3">
      <c r="B37" s="46"/>
      <c r="C37" s="35"/>
      <c r="D37" s="27"/>
    </row>
    <row r="38" spans="1:62" s="34" customFormat="1" ht="60" customHeight="1" x14ac:dyDescent="0.3">
      <c r="B38" s="46"/>
      <c r="C38" s="35"/>
      <c r="D38" s="27"/>
    </row>
    <row r="39" spans="1:62" s="34" customFormat="1" ht="60" customHeight="1" x14ac:dyDescent="0.3">
      <c r="B39" s="46"/>
      <c r="C39" s="35"/>
      <c r="D39" s="27"/>
    </row>
    <row r="40" spans="1:62" s="34" customFormat="1" ht="60" customHeight="1" x14ac:dyDescent="0.3">
      <c r="B40" s="46"/>
      <c r="C40" s="35"/>
      <c r="D40" s="27"/>
    </row>
    <row r="41" spans="1:62" s="34" customFormat="1" ht="60" customHeight="1" x14ac:dyDescent="0.3">
      <c r="B41" s="46"/>
      <c r="C41" s="35"/>
      <c r="D41" s="27"/>
    </row>
    <row r="42" spans="1:62" s="34" customFormat="1" ht="60" customHeight="1" x14ac:dyDescent="0.3">
      <c r="B42" s="46"/>
      <c r="C42" s="35"/>
      <c r="D42" s="27"/>
    </row>
    <row r="44" spans="1:62" s="43" customFormat="1" x14ac:dyDescent="0.25">
      <c r="A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row>
    <row r="45" spans="1:62" s="43" customFormat="1" x14ac:dyDescent="0.25">
      <c r="A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row>
    <row r="46" spans="1:62" s="43" customFormat="1" x14ac:dyDescent="0.25">
      <c r="A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row>
    <row r="47" spans="1:62" s="43" customFormat="1" x14ac:dyDescent="0.25">
      <c r="A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s="43" customFormat="1" x14ac:dyDescent="0.25">
      <c r="A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row>
    <row r="49" spans="1:62" s="43" customFormat="1" x14ac:dyDescent="0.25">
      <c r="A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row>
    <row r="50" spans="1:62" s="43" customFormat="1" x14ac:dyDescent="0.25">
      <c r="A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row>
    <row r="51" spans="1:62" s="43" customFormat="1" x14ac:dyDescent="0.25">
      <c r="A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row>
    <row r="52" spans="1:62" s="43" customFormat="1" x14ac:dyDescent="0.25">
      <c r="A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row>
    <row r="53" spans="1:62" s="43" customFormat="1" x14ac:dyDescent="0.25">
      <c r="A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row>
    <row r="54" spans="1:62" s="43" customFormat="1" x14ac:dyDescent="0.25">
      <c r="A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row>
    <row r="55" spans="1:62" s="43" customFormat="1" x14ac:dyDescent="0.25">
      <c r="A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row>
    <row r="56" spans="1:62" s="43" customFormat="1" x14ac:dyDescent="0.25">
      <c r="A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row>
    <row r="57" spans="1:62" s="43" customFormat="1" x14ac:dyDescent="0.25">
      <c r="A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row>
    <row r="58" spans="1:62" s="43" customFormat="1" x14ac:dyDescent="0.25">
      <c r="A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row>
  </sheetData>
  <sheetProtection formatRows="0"/>
  <sortState xmlns:xlrd2="http://schemas.microsoft.com/office/spreadsheetml/2017/richdata2" ref="A2:F29">
    <sortCondition ref="C2:C29"/>
  </sortState>
  <pageMargins left="0.25" right="0.25" top="0.75" bottom="0.75" header="0.3" footer="0.3"/>
  <pageSetup paperSize="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n182eaacf38a4fceb355f0d6962e9deb xmlns="5d982bf3-a48c-4351-8fdb-12b10060851e">
      <Terms xmlns="http://schemas.microsoft.com/office/infopath/2007/PartnerControls"/>
    </n182eaacf38a4fceb355f0d6962e9deb>
    <hbee406da43d444c8b478c1dea8b31b4 xmlns="5d982bf3-a48c-4351-8fdb-12b10060851e">
      <Terms xmlns="http://schemas.microsoft.com/office/infopath/2007/PartnerControls">
        <TermInfo xmlns="http://schemas.microsoft.com/office/infopath/2007/PartnerControls">
          <TermName xmlns="http://schemas.microsoft.com/office/infopath/2007/PartnerControls">Transportation</TermName>
          <TermId xmlns="http://schemas.microsoft.com/office/infopath/2007/PartnerControls">a158f380-a8e9-486a-bd14-a3cca8858ec6</TermId>
        </TermInfo>
        <TermInfo xmlns="http://schemas.microsoft.com/office/infopath/2007/PartnerControls">
          <TermName xmlns="http://schemas.microsoft.com/office/infopath/2007/PartnerControls">Technical Assistance</TermName>
          <TermId xmlns="http://schemas.microsoft.com/office/infopath/2007/PartnerControls">262b2ce6-7fd7-4be8-b668-905d3876cf1e</TermId>
        </TermInfo>
      </Terms>
    </hbee406da43d444c8b478c1dea8b31b4>
    <k20b5b353c2d4a59a44170cce5889c20 xmlns="5d982bf3-a48c-4351-8fdb-12b10060851e">
      <Terms xmlns="http://schemas.microsoft.com/office/infopath/2007/PartnerControls"/>
    </k20b5b353c2d4a59a44170cce5889c20>
    <mc1af4c238594e12bbb9206d9aa9c5d3 xmlns="5d982bf3-a48c-4351-8fdb-12b10060851e">
      <Terms xmlns="http://schemas.microsoft.com/office/infopath/2007/PartnerControls"/>
    </mc1af4c238594e12bbb9206d9aa9c5d3>
    <k1250adc1ff244fa903739753c5e73ff xmlns="5d982bf3-a48c-4351-8fdb-12b10060851e">
      <Terms xmlns="http://schemas.microsoft.com/office/infopath/2007/PartnerControls"/>
    </k1250adc1ff244fa903739753c5e73ff>
    <j71a73172208464eb388c685d7fd5904 xmlns="5d982bf3-a48c-4351-8fdb-12b10060851e">
      <Terms xmlns="http://schemas.microsoft.com/office/infopath/2007/PartnerControls"/>
    </j71a73172208464eb388c685d7fd5904>
    <TaxCatchAll xmlns="9be3f55f-8098-485e-a615-a10e4181e135">
      <Value>153</Value>
      <Value>102</Value>
      <Value>146</Value>
    </TaxCatchAll>
    <ned4871b43f142479a1da9e4dec3ead3 xmlns="5d982bf3-a48c-4351-8fdb-12b10060851e">
      <Terms xmlns="http://schemas.microsoft.com/office/infopath/2007/PartnerControls"/>
    </ned4871b43f142479a1da9e4dec3ead3>
    <MeetingTime xmlns="5d982bf3-a48c-4351-8fdb-12b10060851e" xsi:nil="true"/>
    <a7a4ed5f46e14ad1b45248d4421aa037 xmlns="5d982bf3-a48c-4351-8fdb-12b10060851e">
      <Terms xmlns="http://schemas.microsoft.com/office/infopath/2007/PartnerControls"/>
    </a7a4ed5f46e14ad1b45248d4421aa037>
    <a7e4010d7db74f61a5af14041442919b xmlns="5d982bf3-a48c-4351-8fdb-12b10060851e">
      <Terms xmlns="http://schemas.microsoft.com/office/infopath/2007/PartnerControls"/>
    </a7e4010d7db74f61a5af14041442919b>
    <ib7c164d558f4f8fbf80e7a2d2aa7fd8 xmlns="5d982bf3-a48c-4351-8fdb-12b10060851e">
      <Terms xmlns="http://schemas.microsoft.com/office/infopath/2007/PartnerControls"/>
    </ib7c164d558f4f8fbf80e7a2d2aa7fd8>
    <ia4fe8ee8d364c9f8d8b37e8c9aeedb6 xmlns="5d982bf3-a48c-4351-8fdb-12b10060851e">
      <Terms xmlns="http://schemas.microsoft.com/office/infopath/2007/PartnerControls">
        <TermInfo xmlns="http://schemas.microsoft.com/office/infopath/2007/PartnerControls">
          <TermName xmlns="http://schemas.microsoft.com/office/infopath/2007/PartnerControls">Orleans</TermName>
          <TermId xmlns="http://schemas.microsoft.com/office/infopath/2007/PartnerControls">ad275df4-c7ac-4610-a2e2-05e269a62a10</TermId>
        </TermInfo>
      </Terms>
    </ia4fe8ee8d364c9f8d8b37e8c9aeedb6>
    <fe949326ff6d4687acbf295dda149b37 xmlns="5d982bf3-a48c-4351-8fdb-12b10060851e">
      <Terms xmlns="http://schemas.microsoft.com/office/infopath/2007/PartnerControls"/>
    </fe949326ff6d4687acbf295dda149b37>
    <aeec274ad21c4909ab5fb112d68909fb xmlns="5d982bf3-a48c-4351-8fdb-12b10060851e">
      <Terms xmlns="http://schemas.microsoft.com/office/infopath/2007/PartnerControls"/>
    </aeec274ad21c4909ab5fb112d68909fb>
    <SharedWithUsers xmlns="9be3f55f-8098-485e-a615-a10e4181e135">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705BF57E729D34D9D5B88D13318BCE4" ma:contentTypeVersion="41" ma:contentTypeDescription="Create a new document." ma:contentTypeScope="" ma:versionID="32d19f12b0921da08fbb7890f3404148">
  <xsd:schema xmlns:xsd="http://www.w3.org/2001/XMLSchema" xmlns:xs="http://www.w3.org/2001/XMLSchema" xmlns:p="http://schemas.microsoft.com/office/2006/metadata/properties" xmlns:ns1="http://schemas.microsoft.com/sharepoint/v3" xmlns:ns2="5ba3f690-8d78-4de5-a750-7a1ef8de93d9" xmlns:ns3="5d982bf3-a48c-4351-8fdb-12b10060851e" xmlns:ns4="9be3f55f-8098-485e-a615-a10e4181e135" targetNamespace="http://schemas.microsoft.com/office/2006/metadata/properties" ma:root="true" ma:fieldsID="3bff737a3a3f2e73ae2e980897026acd" ns1:_="" ns2:_="" ns3:_="" ns4:_="">
    <xsd:import namespace="http://schemas.microsoft.com/sharepoint/v3"/>
    <xsd:import namespace="5ba3f690-8d78-4de5-a750-7a1ef8de93d9"/>
    <xsd:import namespace="5d982bf3-a48c-4351-8fdb-12b10060851e"/>
    <xsd:import namespace="9be3f55f-8098-485e-a615-a10e4181e13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3:n182eaacf38a4fceb355f0d6962e9deb" minOccurs="0"/>
                <xsd:element ref="ns4:TaxCatchAll" minOccurs="0"/>
                <xsd:element ref="ns3:ned4871b43f142479a1da9e4dec3ead3" minOccurs="0"/>
                <xsd:element ref="ns3:hbee406da43d444c8b478c1dea8b31b4" minOccurs="0"/>
                <xsd:element ref="ns3:aeec274ad21c4909ab5fb112d68909fb" minOccurs="0"/>
                <xsd:element ref="ns3:k20b5b353c2d4a59a44170cce5889c20" minOccurs="0"/>
                <xsd:element ref="ns3:fe949326ff6d4687acbf295dda149b37" minOccurs="0"/>
                <xsd:element ref="ns3:a7a4ed5f46e14ad1b45248d4421aa037" minOccurs="0"/>
                <xsd:element ref="ns3:MeetingTime" minOccurs="0"/>
                <xsd:element ref="ns3:mc1af4c238594e12bbb9206d9aa9c5d3" minOccurs="0"/>
                <xsd:element ref="ns3:a7e4010d7db74f61a5af14041442919b" minOccurs="0"/>
                <xsd:element ref="ns3:ib7c164d558f4f8fbf80e7a2d2aa7fd8" minOccurs="0"/>
                <xsd:element ref="ns3:ia4fe8ee8d364c9f8d8b37e8c9aeedb6" minOccurs="0"/>
                <xsd:element ref="ns3:k1250adc1ff244fa903739753c5e73ff" minOccurs="0"/>
                <xsd:element ref="ns3:j71a73172208464eb388c685d7fd5904" minOccurs="0"/>
                <xsd:element ref="ns4:SharedWithUsers" minOccurs="0"/>
                <xsd:element ref="ns4: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a3f690-8d78-4de5-a750-7a1ef8de93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4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d982bf3-a48c-4351-8fdb-12b10060851e" elementFormDefault="qualified">
    <xsd:import namespace="http://schemas.microsoft.com/office/2006/documentManagement/types"/>
    <xsd:import namespace="http://schemas.microsoft.com/office/infopath/2007/PartnerControls"/>
    <xsd:element name="n182eaacf38a4fceb355f0d6962e9deb" ma:index="19" nillable="true" ma:taxonomy="true" ma:internalName="n182eaacf38a4fceb355f0d6962e9deb" ma:taxonomyFieldName="Agency" ma:displayName="Agency" ma:default="" ma:fieldId="{7182eaac-f38a-4fce-b355-f0d6962e9deb}" ma:taxonomyMulti="true" ma:sspId="cceb9721-df7c-4dbc-8f19-77f5dc396abe" ma:termSetId="a014325f-77f6-4581-a969-155462e883c4" ma:anchorId="00000000-0000-0000-0000-000000000000" ma:open="false" ma:isKeyword="false">
      <xsd:complexType>
        <xsd:sequence>
          <xsd:element ref="pc:Terms" minOccurs="0" maxOccurs="1"/>
        </xsd:sequence>
      </xsd:complexType>
    </xsd:element>
    <xsd:element name="ned4871b43f142479a1da9e4dec3ead3" ma:index="22" nillable="true" ma:taxonomy="true" ma:internalName="ned4871b43f142479a1da9e4dec3ead3" ma:taxonomyFieldName="CCC_x0020_Plans" ma:displayName="CCC Plans" ma:default="" ma:fieldId="{7ed4871b-43f1-4247-9a1d-a9e4dec3ead3}" ma:sspId="cceb9721-df7c-4dbc-8f19-77f5dc396abe" ma:termSetId="e8cc82b8-12c0-455f-a3a2-81036c43199c" ma:anchorId="00000000-0000-0000-0000-000000000000" ma:open="false" ma:isKeyword="false">
      <xsd:complexType>
        <xsd:sequence>
          <xsd:element ref="pc:Terms" minOccurs="0" maxOccurs="1"/>
        </xsd:sequence>
      </xsd:complexType>
    </xsd:element>
    <xsd:element name="hbee406da43d444c8b478c1dea8b31b4" ma:index="24" nillable="true" ma:taxonomy="true" ma:internalName="hbee406da43d444c8b478c1dea8b31b4" ma:taxonomyFieldName="CCC_x0020_Program_x0020_Areas" ma:displayName="CCC Program Areas" ma:default="" ma:fieldId="{1bee406d-a43d-444c-8b47-8c1dea8b31b4}" ma:taxonomyMulti="true" ma:sspId="cceb9721-df7c-4dbc-8f19-77f5dc396abe" ma:termSetId="bbb3c8d7-3f85-4b92-b602-0a181370541a" ma:anchorId="00000000-0000-0000-0000-000000000000" ma:open="false" ma:isKeyword="false">
      <xsd:complexType>
        <xsd:sequence>
          <xsd:element ref="pc:Terms" minOccurs="0" maxOccurs="1"/>
        </xsd:sequence>
      </xsd:complexType>
    </xsd:element>
    <xsd:element name="aeec274ad21c4909ab5fb112d68909fb" ma:index="26" nillable="true" ma:taxonomy="true" ma:internalName="aeec274ad21c4909ab5fb112d68909fb" ma:taxonomyFieldName="Document_x0020_Status" ma:displayName="Document Status" ma:default="" ma:fieldId="{aeec274a-d21c-4909-ab5f-b112d68909fb}" ma:sspId="cceb9721-df7c-4dbc-8f19-77f5dc396abe" ma:termSetId="4ec54bb5-14a5-4b45-bcdb-6e98c6089fdf" ma:anchorId="00000000-0000-0000-0000-000000000000" ma:open="false" ma:isKeyword="false">
      <xsd:complexType>
        <xsd:sequence>
          <xsd:element ref="pc:Terms" minOccurs="0" maxOccurs="1"/>
        </xsd:sequence>
      </xsd:complexType>
    </xsd:element>
    <xsd:element name="k20b5b353c2d4a59a44170cce5889c20" ma:index="28" nillable="true" ma:taxonomy="true" ma:internalName="k20b5b353c2d4a59a44170cce5889c20" ma:taxonomyFieldName="CCC_x0020_Document_x0020_Type" ma:displayName="Document Type" ma:default="" ma:fieldId="{420b5b35-3c2d-4a59-a441-70cce5889c20}" ma:taxonomyMulti="true" ma:sspId="cceb9721-df7c-4dbc-8f19-77f5dc396abe" ma:termSetId="2f5adcc4-b536-4831-8487-2b04e936f6a9" ma:anchorId="00000000-0000-0000-0000-000000000000" ma:open="false" ma:isKeyword="false">
      <xsd:complexType>
        <xsd:sequence>
          <xsd:element ref="pc:Terms" minOccurs="0" maxOccurs="1"/>
        </xsd:sequence>
      </xsd:complexType>
    </xsd:element>
    <xsd:element name="fe949326ff6d4687acbf295dda149b37" ma:index="30" nillable="true" ma:taxonomy="true" ma:internalName="fe949326ff6d4687acbf295dda149b37" ma:taxonomyFieldName="SiteDomains" ma:displayName="Domains" ma:default="" ma:fieldId="{fe949326-ff6d-4687-acbf-295dda149b37}" ma:sspId="cceb9721-df7c-4dbc-8f19-77f5dc396abe" ma:termSetId="f3a86052-10d6-4365-9271-fd817bb07314" ma:anchorId="00000000-0000-0000-0000-000000000000" ma:open="false" ma:isKeyword="false">
      <xsd:complexType>
        <xsd:sequence>
          <xsd:element ref="pc:Terms" minOccurs="0" maxOccurs="1"/>
        </xsd:sequence>
      </xsd:complexType>
    </xsd:element>
    <xsd:element name="a7a4ed5f46e14ad1b45248d4421aa037" ma:index="32" nillable="true" ma:taxonomy="true" ma:internalName="a7a4ed5f46e14ad1b45248d4421aa037" ma:taxonomyFieldName="Keywords_x0020__x002d__x0020_Transportation" ma:displayName="Keywords - Transportation" ma:default="" ma:fieldId="{a7a4ed5f-46e1-4ad1-b452-48d4421aa037}" ma:taxonomyMulti="true" ma:sspId="cceb9721-df7c-4dbc-8f19-77f5dc396abe" ma:termSetId="6d4467c4-601f-436b-b204-71bed0577f95" ma:anchorId="00000000-0000-0000-0000-000000000000" ma:open="false" ma:isKeyword="false">
      <xsd:complexType>
        <xsd:sequence>
          <xsd:element ref="pc:Terms" minOccurs="0" maxOccurs="1"/>
        </xsd:sequence>
      </xsd:complexType>
    </xsd:element>
    <xsd:element name="MeetingTime" ma:index="33" nillable="true" ma:displayName="MeetingTime" ma:format="DateTime" ma:internalName="MeetingTime">
      <xsd:simpleType>
        <xsd:restriction base="dms:DateTime"/>
      </xsd:simpleType>
    </xsd:element>
    <xsd:element name="mc1af4c238594e12bbb9206d9aa9c5d3" ma:index="35" nillable="true" ma:taxonomy="true" ma:internalName="mc1af4c238594e12bbb9206d9aa9c5d3" ma:taxonomyFieldName="Project_x0020_ID" ma:displayName="Project ID" ma:default="" ma:fieldId="{6c1af4c2-3859-4e12-bbb9-206d9aa9c5d3}" ma:taxonomyMulti="true" ma:sspId="cceb9721-df7c-4dbc-8f19-77f5dc396abe" ma:termSetId="a246038d-ca75-49fa-bd90-277acabb185f" ma:anchorId="00000000-0000-0000-0000-000000000000" ma:open="true" ma:isKeyword="false">
      <xsd:complexType>
        <xsd:sequence>
          <xsd:element ref="pc:Terms" minOccurs="0" maxOccurs="1"/>
        </xsd:sequence>
      </xsd:complexType>
    </xsd:element>
    <xsd:element name="a7e4010d7db74f61a5af14041442919b" ma:index="37" nillable="true" ma:taxonomy="true" ma:internalName="a7e4010d7db74f61a5af14041442919b" ma:taxonomyFieldName="Regulatory_x0020_Review_x0020_Types" ma:displayName="Regulatory Review Types" ma:default="" ma:fieldId="{a7e4010d-7db7-4f61-a5af-14041442919b}" ma:sspId="cceb9721-df7c-4dbc-8f19-77f5dc396abe" ma:termSetId="e757629f-12ed-4ccb-be55-a034738c244c" ma:anchorId="00000000-0000-0000-0000-000000000000" ma:open="false" ma:isKeyword="false">
      <xsd:complexType>
        <xsd:sequence>
          <xsd:element ref="pc:Terms" minOccurs="0" maxOccurs="1"/>
        </xsd:sequence>
      </xsd:complexType>
    </xsd:element>
    <xsd:element name="ib7c164d558f4f8fbf80e7a2d2aa7fd8" ma:index="39" nillable="true" ma:taxonomy="true" ma:internalName="ib7c164d558f4f8fbf80e7a2d2aa7fd8" ma:taxonomyFieldName="Roadways" ma:displayName="Roadways" ma:default="" ma:fieldId="{2b7c164d-558f-4f8f-bf80-e7a2d2aa7fd8}" ma:sspId="cceb9721-df7c-4dbc-8f19-77f5dc396abe" ma:termSetId="7cd626af-cc52-406a-afbf-52a94ef68fdc" ma:anchorId="00000000-0000-0000-0000-000000000000" ma:open="false" ma:isKeyword="false">
      <xsd:complexType>
        <xsd:sequence>
          <xsd:element ref="pc:Terms" minOccurs="0" maxOccurs="1"/>
        </xsd:sequence>
      </xsd:complexType>
    </xsd:element>
    <xsd:element name="ia4fe8ee8d364c9f8d8b37e8c9aeedb6" ma:index="41" nillable="true" ma:taxonomy="true" ma:internalName="ia4fe8ee8d364c9f8d8b37e8c9aeedb6" ma:taxonomyFieldName="Town_x0020_or_x0020_Village" ma:displayName="Town or Village" ma:default="" ma:fieldId="{2a4fe8ee-8d36-4c9f-8d8b-37e8c9aeedb6}" ma:taxonomyMulti="true" ma:sspId="cceb9721-df7c-4dbc-8f19-77f5dc396abe" ma:termSetId="64630a1b-9342-481d-953c-3caea2ee54e7" ma:anchorId="00000000-0000-0000-0000-000000000000" ma:open="false" ma:isKeyword="false">
      <xsd:complexType>
        <xsd:sequence>
          <xsd:element ref="pc:Terms" minOccurs="0" maxOccurs="1"/>
        </xsd:sequence>
      </xsd:complexType>
    </xsd:element>
    <xsd:element name="k1250adc1ff244fa903739753c5e73ff" ma:index="43" nillable="true" ma:taxonomy="true" ma:internalName="k1250adc1ff244fa903739753c5e73ff" ma:taxonomyFieldName="WebResources" ma:displayName="WebResources" ma:default="" ma:fieldId="{41250adc-1ff2-44fa-9037-39753c5e73ff}" ma:sspId="cceb9721-df7c-4dbc-8f19-77f5dc396abe" ma:termSetId="3a3b1e03-2606-4712-baee-4715bbe485c1" ma:anchorId="00000000-0000-0000-0000-000000000000" ma:open="false" ma:isKeyword="false">
      <xsd:complexType>
        <xsd:sequence>
          <xsd:element ref="pc:Terms" minOccurs="0" maxOccurs="1"/>
        </xsd:sequence>
      </xsd:complexType>
    </xsd:element>
    <xsd:element name="j71a73172208464eb388c685d7fd5904" ma:index="45" nillable="true" ma:taxonomy="true" ma:internalName="j71a73172208464eb388c685d7fd5904" ma:taxonomyFieldName="Year" ma:displayName="Year" ma:default="" ma:fieldId="{371a7317-2208-464e-b388-c685d7fd5904}" ma:sspId="cceb9721-df7c-4dbc-8f19-77f5dc396abe" ma:termSetId="038d3ef1-10e1-46c9-9eee-9c06d74a457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be3f55f-8098-485e-a615-a10e4181e135"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2768a9f4-479c-4e6f-93d4-4292895fbc04}" ma:internalName="TaxCatchAll" ma:showField="CatchAllData" ma:web="9be3f55f-8098-485e-a615-a10e4181e135">
      <xsd:complexType>
        <xsd:complexContent>
          <xsd:extension base="dms:MultiChoiceLookup">
            <xsd:sequence>
              <xsd:element name="Value" type="dms:Lookup" maxOccurs="unbounded" minOccurs="0" nillable="true"/>
            </xsd:sequence>
          </xsd:extension>
        </xsd:complexContent>
      </xsd:complexType>
    </xsd:element>
    <xsd:element name="SharedWithUsers" ma:index="4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FC14EF-5CEF-4200-A383-C4E03223EB4B}">
  <ds:schemaRefs>
    <ds:schemaRef ds:uri="5ba3f690-8d78-4de5-a750-7a1ef8de93d9"/>
    <ds:schemaRef ds:uri="http://purl.org/dc/terms/"/>
    <ds:schemaRef ds:uri="http://schemas.microsoft.com/office/2006/metadata/properties"/>
    <ds:schemaRef ds:uri="9be3f55f-8098-485e-a615-a10e4181e135"/>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dcmitype/"/>
    <ds:schemaRef ds:uri="5d982bf3-a48c-4351-8fdb-12b10060851e"/>
    <ds:schemaRef ds:uri="http://schemas.microsoft.com/sharepoint/v3"/>
    <ds:schemaRef ds:uri="http://www.w3.org/XML/1998/namespace"/>
  </ds:schemaRefs>
</ds:datastoreItem>
</file>

<file path=customXml/itemProps2.xml><?xml version="1.0" encoding="utf-8"?>
<ds:datastoreItem xmlns:ds="http://schemas.openxmlformats.org/officeDocument/2006/customXml" ds:itemID="{0D831764-B5D4-45E5-B770-9B9B6C0AC343}">
  <ds:schemaRefs>
    <ds:schemaRef ds:uri="http://schemas.microsoft.com/sharepoint/v3/contenttype/forms"/>
  </ds:schemaRefs>
</ds:datastoreItem>
</file>

<file path=customXml/itemProps3.xml><?xml version="1.0" encoding="utf-8"?>
<ds:datastoreItem xmlns:ds="http://schemas.openxmlformats.org/officeDocument/2006/customXml" ds:itemID="{B8CAEBAA-1D4B-474D-A18D-35B1416E90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ba3f690-8d78-4de5-a750-7a1ef8de93d9"/>
    <ds:schemaRef ds:uri="5d982bf3-a48c-4351-8fdb-12b10060851e"/>
    <ds:schemaRef ds:uri="9be3f55f-8098-485e-a615-a10e4181e1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Instructions</vt:lpstr>
      <vt:lpstr>Prioritization Plan</vt:lpstr>
      <vt:lpstr>Ranking</vt:lpstr>
      <vt:lpstr>Point System</vt:lpstr>
      <vt:lpstr>MasterSheet (7-22-20 backup)</vt:lpstr>
      <vt:lpstr>Eligible Projects</vt:lpstr>
      <vt:lpstr>Ineligible Projects</vt:lpstr>
      <vt:lpstr>Sheet1</vt:lpstr>
      <vt:lpstr>ProjectList11-15-2018</vt:lpstr>
      <vt:lpstr>Project List 8-28-2018</vt:lpstr>
      <vt:lpstr>InitialProjectEval 8-28-2018</vt:lpstr>
      <vt:lpstr>Ranking 8-30-2018</vt:lpstr>
      <vt:lpstr>Muni Info</vt:lpstr>
      <vt:lpstr>DropDowns</vt:lpstr>
      <vt:lpstr>xDropDowns</vt:lpstr>
      <vt:lpstr>'Ineligible Projects'!_ftn2</vt:lpstr>
      <vt:lpstr>'Ineligible Projects'!_ftnref1</vt:lpstr>
      <vt:lpstr>'Ineligible Projects'!_ftnref2</vt:lpstr>
      <vt:lpstr>Access</vt:lpstr>
      <vt:lpstr>Ease_of_Implementation</vt:lpstr>
      <vt:lpstr>Funding</vt:lpstr>
      <vt:lpstr>Mobility</vt:lpstr>
      <vt:lpstr>'InitialProjectEval 8-28-2018'!Print_Area</vt:lpstr>
      <vt:lpstr>'MasterSheet (7-22-20 backup)'!Print_Area</vt:lpstr>
      <vt:lpstr>'ProjectList11-15-2018'!Print_Area</vt:lpstr>
      <vt:lpstr>'Prioritization Plan'!Project_Source</vt:lpstr>
      <vt:lpstr>Project_Source</vt:lpstr>
      <vt:lpstr>Project_Support</vt:lpstr>
      <vt:lpstr>Safety</vt:lpstr>
    </vt:vector>
  </TitlesOfParts>
  <Manager/>
  <Company>MassDOT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Senger, Laurel</dc:creator>
  <cp:keywords/>
  <dc:description/>
  <cp:lastModifiedBy>Colleen Medeiros</cp:lastModifiedBy>
  <cp:revision/>
  <cp:lastPrinted>2022-01-19T16:46:52Z</cp:lastPrinted>
  <dcterms:created xsi:type="dcterms:W3CDTF">2016-03-10T20:02:50Z</dcterms:created>
  <dcterms:modified xsi:type="dcterms:W3CDTF">2022-03-21T19:37:29Z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0x0101001705BF57E729D34D9D5B88D13318BCE4</vt:lpwstr>
  </property>
  <property fmtid="{D5CDD505-2E9C-101B-9397-08002B2CF9AE}" pid="3" name="Agency">
    <vt:lpwstr/>
  </property>
  <property fmtid="{D5CDD505-2E9C-101B-9397-08002B2CF9AE}" pid="4" name="WebResources">
    <vt:lpwstr/>
  </property>
  <property fmtid="{D5CDD505-2E9C-101B-9397-08002B2CF9AE}" pid="5" name="Keywords - Transportation">
    <vt:lpwstr/>
  </property>
  <property fmtid="{D5CDD505-2E9C-101B-9397-08002B2CF9AE}" pid="6" name="Town or Village">
    <vt:lpwstr>146;#Orleans|ad275df4-c7ac-4610-a2e2-05e269a62a10</vt:lpwstr>
  </property>
  <property fmtid="{D5CDD505-2E9C-101B-9397-08002B2CF9AE}" pid="7" name="CCC Plans">
    <vt:lpwstr/>
  </property>
  <property fmtid="{D5CDD505-2E9C-101B-9397-08002B2CF9AE}" pid="8" name="Roadways">
    <vt:lpwstr/>
  </property>
  <property fmtid="{D5CDD505-2E9C-101B-9397-08002B2CF9AE}" pid="9" name="CCC Program Areas">
    <vt:lpwstr>102;#Transportation|a158f380-a8e9-486a-bd14-a3cca8858ec6;#153;#Technical Assistance|262b2ce6-7fd7-4be8-b668-905d3876cf1e</vt:lpwstr>
  </property>
  <property fmtid="{D5CDD505-2E9C-101B-9397-08002B2CF9AE}" pid="10" name="SiteDomains">
    <vt:lpwstr/>
  </property>
  <property fmtid="{D5CDD505-2E9C-101B-9397-08002B2CF9AE}" pid="11" name="Project ID">
    <vt:lpwstr/>
  </property>
  <property fmtid="{D5CDD505-2E9C-101B-9397-08002B2CF9AE}" pid="12" name="Regulatory Review Types">
    <vt:lpwstr/>
  </property>
  <property fmtid="{D5CDD505-2E9C-101B-9397-08002B2CF9AE}" pid="13" name="Document Status">
    <vt:lpwstr/>
  </property>
  <property fmtid="{D5CDD505-2E9C-101B-9397-08002B2CF9AE}" pid="14" name="CCC Document Type">
    <vt:lpwstr/>
  </property>
  <property fmtid="{D5CDD505-2E9C-101B-9397-08002B2CF9AE}" pid="15" name="Year">
    <vt:lpwstr/>
  </property>
  <property fmtid="{D5CDD505-2E9C-101B-9397-08002B2CF9AE}" pid="16" name="Keywords_x0020__x002d__x0020_Transportation">
    <vt:lpwstr/>
  </property>
  <property fmtid="{D5CDD505-2E9C-101B-9397-08002B2CF9AE}" pid="17" name="CCC_x0020_Document_x0020_Type">
    <vt:lpwstr/>
  </property>
  <property fmtid="{D5CDD505-2E9C-101B-9397-08002B2CF9AE}" pid="18" name="Project_x0020_ID">
    <vt:lpwstr/>
  </property>
  <property fmtid="{D5CDD505-2E9C-101B-9397-08002B2CF9AE}" pid="19" name="Document_x0020_Status">
    <vt:lpwstr/>
  </property>
  <property fmtid="{D5CDD505-2E9C-101B-9397-08002B2CF9AE}" pid="20" name="Regulatory_x0020_Review_x0020_Types">
    <vt:lpwstr/>
  </property>
  <property fmtid="{D5CDD505-2E9C-101B-9397-08002B2CF9AE}" pid="21" name="CCC_x0020_Plans">
    <vt:lpwstr/>
  </property>
</Properties>
</file>